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máš Fedor\Desktop\wx data\meteo data\"/>
    </mc:Choice>
  </mc:AlternateContent>
  <bookViews>
    <workbookView xWindow="240" yWindow="36" windowWidth="20112" windowHeight="8016" tabRatio="827"/>
  </bookViews>
  <sheets>
    <sheet name="Január-December" sheetId="2" r:id="rId1"/>
    <sheet name="búrky" sheetId="17" r:id="rId2"/>
    <sheet name="2015" sheetId="1" r:id="rId3"/>
    <sheet name="2015 dni" sheetId="20" r:id="rId4"/>
  </sheets>
  <definedNames>
    <definedName name="_xlnm._FilterDatabase" localSheetId="2" hidden="1">'2015'!$A$3:$A$27</definedName>
    <definedName name="Indoor_Temperature_°C">#REF!</definedName>
    <definedName name="Time">#REF!</definedName>
  </definedNames>
  <calcPr calcId="152511"/>
</workbook>
</file>

<file path=xl/calcChain.xml><?xml version="1.0" encoding="utf-8"?>
<calcChain xmlns="http://schemas.openxmlformats.org/spreadsheetml/2006/main">
  <c r="Z13" i="20" l="1"/>
  <c r="Z12" i="20"/>
  <c r="Z11" i="20"/>
  <c r="Z10" i="20"/>
  <c r="Z7" i="20"/>
  <c r="Z8" i="20"/>
  <c r="Z9" i="20"/>
  <c r="Z14" i="20"/>
  <c r="Z6" i="20"/>
  <c r="Z5" i="20"/>
  <c r="Z4" i="20"/>
  <c r="Z3" i="20"/>
  <c r="G367" i="2" l="1"/>
  <c r="G366" i="2"/>
  <c r="G365" i="2"/>
  <c r="G364" i="2"/>
  <c r="G363" i="2"/>
  <c r="G362" i="2"/>
  <c r="G361" i="2"/>
  <c r="H23" i="1"/>
  <c r="Y31" i="1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AD25" i="1"/>
  <c r="AC25" i="1"/>
  <c r="AB25" i="1"/>
  <c r="AA25" i="1"/>
  <c r="Z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E25" i="1"/>
  <c r="C25" i="1"/>
  <c r="B25" i="1"/>
  <c r="C23" i="1"/>
  <c r="F197" i="17"/>
  <c r="F196" i="17"/>
  <c r="F195" i="17"/>
  <c r="F194" i="17"/>
  <c r="F192" i="17"/>
  <c r="F191" i="17"/>
  <c r="F190" i="17"/>
  <c r="F189" i="17"/>
  <c r="F188" i="17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Z23" i="1"/>
  <c r="AA23" i="1"/>
  <c r="AB23" i="1"/>
  <c r="AC23" i="1"/>
  <c r="AD23" i="1"/>
  <c r="AA21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1" i="1"/>
  <c r="J23" i="1"/>
  <c r="I23" i="1"/>
  <c r="I21" i="1"/>
  <c r="E23" i="1"/>
  <c r="B23" i="1"/>
  <c r="F173" i="17"/>
  <c r="F174" i="17"/>
  <c r="F182" i="17"/>
  <c r="F181" i="17"/>
  <c r="F180" i="17"/>
  <c r="F179" i="17"/>
  <c r="F177" i="17"/>
  <c r="F176" i="17"/>
  <c r="F175" i="17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8" i="2"/>
  <c r="G279" i="2"/>
  <c r="G277" i="2"/>
  <c r="G276" i="2"/>
  <c r="D21" i="1" s="1"/>
  <c r="F158" i="17"/>
  <c r="F162" i="17"/>
  <c r="F161" i="17"/>
  <c r="F160" i="17"/>
  <c r="F159" i="17"/>
  <c r="F167" i="17"/>
  <c r="F166" i="17"/>
  <c r="F165" i="17"/>
  <c r="F164" i="17"/>
  <c r="AD5" i="1"/>
  <c r="AC21" i="1"/>
  <c r="AD21" i="1"/>
  <c r="AD19" i="1"/>
  <c r="AB21" i="1"/>
  <c r="Z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L19" i="1"/>
  <c r="K21" i="1"/>
  <c r="E17" i="1"/>
  <c r="E15" i="1"/>
  <c r="J19" i="1"/>
  <c r="I5" i="1"/>
  <c r="I19" i="1"/>
  <c r="H21" i="1"/>
  <c r="E21" i="1"/>
  <c r="C21" i="1"/>
  <c r="B21" i="1"/>
  <c r="B19" i="1"/>
  <c r="F25" i="1" l="1"/>
  <c r="D25" i="1"/>
  <c r="G25" i="1"/>
  <c r="D23" i="1"/>
  <c r="F23" i="1"/>
  <c r="G23" i="1"/>
  <c r="G21" i="1"/>
  <c r="F21" i="1"/>
  <c r="AD17" i="1"/>
  <c r="AC19" i="1"/>
  <c r="AC17" i="1"/>
  <c r="AB19" i="1"/>
  <c r="AB17" i="1"/>
  <c r="AA19" i="1"/>
  <c r="AA17" i="1"/>
  <c r="Z19" i="1"/>
  <c r="Z17" i="1"/>
  <c r="X19" i="1"/>
  <c r="W19" i="1"/>
  <c r="V19" i="1"/>
  <c r="U19" i="1"/>
  <c r="T19" i="1"/>
  <c r="T17" i="1"/>
  <c r="R19" i="1"/>
  <c r="Q19" i="1"/>
  <c r="Q17" i="1"/>
  <c r="F19" i="1"/>
  <c r="G19" i="1"/>
  <c r="D19" i="1"/>
  <c r="E19" i="1"/>
  <c r="C19" i="1"/>
  <c r="F152" i="17"/>
  <c r="F151" i="17"/>
  <c r="F150" i="17"/>
  <c r="F149" i="17"/>
  <c r="F147" i="17"/>
  <c r="F146" i="17"/>
  <c r="F145" i="17"/>
  <c r="F144" i="17"/>
  <c r="F143" i="17"/>
  <c r="M19" i="1" l="1"/>
  <c r="S19" i="1"/>
  <c r="H19" i="1"/>
  <c r="K19" i="1"/>
  <c r="O19" i="1"/>
  <c r="N19" i="1"/>
  <c r="P19" i="1"/>
  <c r="M17" i="1" l="1"/>
  <c r="K17" i="1" l="1"/>
  <c r="L17" i="1"/>
  <c r="G17" i="1"/>
  <c r="F17" i="1"/>
  <c r="X17" i="1"/>
  <c r="W17" i="1"/>
  <c r="V17" i="1"/>
  <c r="U17" i="1"/>
  <c r="S17" i="1"/>
  <c r="R17" i="1"/>
  <c r="P17" i="1"/>
  <c r="O17" i="1"/>
  <c r="N17" i="1"/>
  <c r="J17" i="1"/>
  <c r="I17" i="1"/>
  <c r="H17" i="1"/>
  <c r="AD15" i="1"/>
  <c r="AC15" i="1"/>
  <c r="AB15" i="1"/>
  <c r="AA15" i="1"/>
  <c r="Z15" i="1"/>
  <c r="X15" i="1"/>
  <c r="W15" i="1"/>
  <c r="V15" i="1"/>
  <c r="U15" i="1"/>
  <c r="T15" i="1"/>
  <c r="R15" i="1"/>
  <c r="Q15" i="1"/>
  <c r="D17" i="1"/>
  <c r="C17" i="1"/>
  <c r="C15" i="1"/>
  <c r="B17" i="1"/>
  <c r="B15" i="1"/>
  <c r="F8" i="17"/>
  <c r="F9" i="17"/>
  <c r="F132" i="17"/>
  <c r="F131" i="17"/>
  <c r="F130" i="17"/>
  <c r="F129" i="17"/>
  <c r="F127" i="17"/>
  <c r="F126" i="17"/>
  <c r="F125" i="17"/>
  <c r="F124" i="17"/>
  <c r="F123" i="17"/>
  <c r="F31" i="17"/>
  <c r="F30" i="17"/>
  <c r="F29" i="17"/>
  <c r="F28" i="17"/>
  <c r="F26" i="17"/>
  <c r="F25" i="17"/>
  <c r="F24" i="17"/>
  <c r="F23" i="17"/>
  <c r="F22" i="17"/>
  <c r="F17" i="17"/>
  <c r="F16" i="17"/>
  <c r="F15" i="17"/>
  <c r="F14" i="17"/>
  <c r="F12" i="17"/>
  <c r="F11" i="17"/>
  <c r="F10" i="17"/>
  <c r="F35" i="17"/>
  <c r="F36" i="17"/>
  <c r="F37" i="17"/>
  <c r="F38" i="17"/>
  <c r="F39" i="17"/>
  <c r="F41" i="17"/>
  <c r="F42" i="17"/>
  <c r="F43" i="17"/>
  <c r="F44" i="17"/>
  <c r="F211" i="17"/>
  <c r="F210" i="17"/>
  <c r="F209" i="17"/>
  <c r="F208" i="17"/>
  <c r="F206" i="17"/>
  <c r="F205" i="17"/>
  <c r="F204" i="17"/>
  <c r="F203" i="17"/>
  <c r="F202" i="17"/>
  <c r="F113" i="17"/>
  <c r="F112" i="17"/>
  <c r="F111" i="17"/>
  <c r="F110" i="17"/>
  <c r="F108" i="17"/>
  <c r="F107" i="17"/>
  <c r="F106" i="17"/>
  <c r="F105" i="17"/>
  <c r="F104" i="17"/>
  <c r="F94" i="17"/>
  <c r="F93" i="17"/>
  <c r="F92" i="17"/>
  <c r="F91" i="17"/>
  <c r="F89" i="17"/>
  <c r="F88" i="17"/>
  <c r="F87" i="17"/>
  <c r="F86" i="17"/>
  <c r="F85" i="17"/>
  <c r="F76" i="17"/>
  <c r="F75" i="17"/>
  <c r="F74" i="17"/>
  <c r="F73" i="17"/>
  <c r="F71" i="17"/>
  <c r="F70" i="17"/>
  <c r="F69" i="17"/>
  <c r="F68" i="17"/>
  <c r="F67" i="17"/>
  <c r="F58" i="17"/>
  <c r="F57" i="17"/>
  <c r="F56" i="17"/>
  <c r="F55" i="17"/>
  <c r="F53" i="17"/>
  <c r="F52" i="17"/>
  <c r="F51" i="17"/>
  <c r="F50" i="17"/>
  <c r="F49" i="17"/>
  <c r="F15" i="1" l="1"/>
  <c r="G15" i="1"/>
  <c r="D15" i="1"/>
  <c r="AA13" i="1"/>
  <c r="AB13" i="1"/>
  <c r="AA11" i="1"/>
  <c r="AB11" i="1"/>
  <c r="AA9" i="1"/>
  <c r="AB9" i="1"/>
  <c r="AA7" i="1"/>
  <c r="AB7" i="1"/>
  <c r="AA5" i="1"/>
  <c r="AB5" i="1"/>
  <c r="AA3" i="1"/>
  <c r="AA27" i="1" s="1"/>
  <c r="AB3" i="1"/>
  <c r="AB27" i="1" s="1"/>
  <c r="L13" i="1" l="1"/>
  <c r="L11" i="1"/>
  <c r="AD13" i="1"/>
  <c r="AC13" i="1"/>
  <c r="Z13" i="1"/>
  <c r="X13" i="1"/>
  <c r="W13" i="1"/>
  <c r="V13" i="1"/>
  <c r="U13" i="1"/>
  <c r="T13" i="1"/>
  <c r="S13" i="1"/>
  <c r="R13" i="1"/>
  <c r="Q13" i="1"/>
  <c r="P13" i="1"/>
  <c r="O13" i="1"/>
  <c r="N13" i="1"/>
  <c r="M13" i="1"/>
  <c r="K13" i="1"/>
  <c r="J13" i="1"/>
  <c r="I13" i="1"/>
  <c r="H13" i="1"/>
  <c r="E13" i="1"/>
  <c r="C13" i="1"/>
  <c r="B13" i="1"/>
  <c r="AD11" i="1"/>
  <c r="AC11" i="1"/>
  <c r="Z11" i="1"/>
  <c r="X11" i="1"/>
  <c r="W11" i="1"/>
  <c r="V11" i="1"/>
  <c r="U11" i="1"/>
  <c r="T11" i="1"/>
  <c r="S11" i="1"/>
  <c r="R11" i="1"/>
  <c r="Q11" i="1"/>
  <c r="K11" i="1"/>
  <c r="L9" i="1"/>
  <c r="P11" i="1"/>
  <c r="O11" i="1"/>
  <c r="N11" i="1"/>
  <c r="M11" i="1"/>
  <c r="J11" i="1"/>
  <c r="I11" i="1"/>
  <c r="H11" i="1"/>
  <c r="E11" i="1"/>
  <c r="C11" i="1"/>
  <c r="B11" i="1"/>
  <c r="AD9" i="1"/>
  <c r="AC9" i="1"/>
  <c r="Z9" i="1"/>
  <c r="X9" i="1"/>
  <c r="W9" i="1"/>
  <c r="V9" i="1"/>
  <c r="U9" i="1"/>
  <c r="T9" i="1"/>
  <c r="S9" i="1"/>
  <c r="R9" i="1"/>
  <c r="Q9" i="1"/>
  <c r="K9" i="1"/>
  <c r="P9" i="1"/>
  <c r="O9" i="1"/>
  <c r="N9" i="1"/>
  <c r="M9" i="1"/>
  <c r="H9" i="1"/>
  <c r="L7" i="1"/>
  <c r="J9" i="1"/>
  <c r="I9" i="1"/>
  <c r="E9" i="1"/>
  <c r="C9" i="1"/>
  <c r="B9" i="1"/>
  <c r="B27" i="1" s="1"/>
  <c r="AD7" i="1"/>
  <c r="AC7" i="1"/>
  <c r="Z7" i="1"/>
  <c r="X7" i="1"/>
  <c r="W7" i="1"/>
  <c r="V7" i="1"/>
  <c r="U7" i="1"/>
  <c r="T7" i="1"/>
  <c r="S7" i="1"/>
  <c r="R7" i="1"/>
  <c r="Q7" i="1"/>
  <c r="P7" i="1"/>
  <c r="O7" i="1"/>
  <c r="N7" i="1"/>
  <c r="M7" i="1"/>
  <c r="K7" i="1"/>
  <c r="L5" i="1"/>
  <c r="J7" i="1"/>
  <c r="I7" i="1"/>
  <c r="H7" i="1"/>
  <c r="E7" i="1"/>
  <c r="C7" i="1"/>
  <c r="B7" i="1"/>
  <c r="AC5" i="1"/>
  <c r="Z5" i="1"/>
  <c r="X5" i="1"/>
  <c r="W5" i="1"/>
  <c r="V5" i="1"/>
  <c r="U5" i="1"/>
  <c r="T5" i="1"/>
  <c r="S5" i="1"/>
  <c r="R5" i="1"/>
  <c r="Q5" i="1"/>
  <c r="P5" i="1"/>
  <c r="O5" i="1"/>
  <c r="N5" i="1"/>
  <c r="M5" i="1"/>
  <c r="K5" i="1"/>
  <c r="J5" i="1"/>
  <c r="H5" i="1"/>
  <c r="E5" i="1"/>
  <c r="C5" i="1"/>
  <c r="B5" i="1"/>
  <c r="AD3" i="1"/>
  <c r="AC3" i="1"/>
  <c r="Z3" i="1"/>
  <c r="X3" i="1"/>
  <c r="W3" i="1"/>
  <c r="V3" i="1"/>
  <c r="U3" i="1"/>
  <c r="T3" i="1"/>
  <c r="J15" i="1" l="1"/>
  <c r="G5" i="1"/>
  <c r="F5" i="1"/>
  <c r="G7" i="1"/>
  <c r="F7" i="1"/>
  <c r="G9" i="1"/>
  <c r="F9" i="1"/>
  <c r="F11" i="1"/>
  <c r="G11" i="1"/>
  <c r="F13" i="1"/>
  <c r="G13" i="1"/>
  <c r="D5" i="1"/>
  <c r="D7" i="1"/>
  <c r="D9" i="1"/>
  <c r="D11" i="1"/>
  <c r="D13" i="1"/>
  <c r="H15" i="1"/>
  <c r="H27" i="1" s="1"/>
  <c r="I15" i="1"/>
  <c r="I27" i="1" s="1"/>
  <c r="M15" i="1"/>
  <c r="M27" i="1" s="1"/>
  <c r="S15" i="1"/>
  <c r="S27" i="1" s="1"/>
  <c r="L15" i="1"/>
  <c r="L27" i="1" s="1"/>
  <c r="K15" i="1"/>
  <c r="K27" i="1" s="1"/>
  <c r="P15" i="1"/>
  <c r="P27" i="1" s="1"/>
  <c r="N15" i="1"/>
  <c r="N27" i="1" s="1"/>
  <c r="O15" i="1"/>
  <c r="O27" i="1" s="1"/>
  <c r="R27" i="1"/>
  <c r="E27" i="1"/>
  <c r="J27" i="1"/>
  <c r="Q27" i="1"/>
  <c r="AC27" i="1"/>
  <c r="U27" i="1"/>
  <c r="W27" i="1"/>
  <c r="Z27" i="1"/>
  <c r="AD27" i="1"/>
  <c r="T27" i="1"/>
  <c r="V27" i="1"/>
  <c r="X27" i="1"/>
  <c r="G27" i="1" l="1"/>
  <c r="D27" i="1"/>
  <c r="F27" i="1"/>
  <c r="C27" i="1" l="1"/>
</calcChain>
</file>

<file path=xl/comments1.xml><?xml version="1.0" encoding="utf-8"?>
<comments xmlns="http://schemas.openxmlformats.org/spreadsheetml/2006/main">
  <authors>
    <author>Peter Fedor</author>
  </authors>
  <commentList>
    <comment ref="AA9" authorId="0" shapeId="0">
      <text>
        <r>
          <rPr>
            <b/>
            <sz val="9"/>
            <color indexed="81"/>
            <rFont val="Tahoma"/>
            <family val="2"/>
            <charset val="238"/>
          </rPr>
          <t>diamantový prach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68" authorId="0" shapeId="0">
      <text>
        <r>
          <rPr>
            <b/>
            <sz val="9"/>
            <color indexed="81"/>
            <rFont val="Tahoma"/>
            <family val="2"/>
            <charset val="238"/>
          </rPr>
          <t>diamantový prach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78" authorId="0" shapeId="0">
      <text>
        <r>
          <rPr>
            <b/>
            <sz val="9"/>
            <color indexed="81"/>
            <rFont val="Tahoma"/>
            <family val="2"/>
            <charset val="238"/>
          </rPr>
          <t>aurora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81" authorId="0" shapeId="0">
      <text>
        <r>
          <rPr>
            <b/>
            <sz val="9"/>
            <color indexed="81"/>
            <rFont val="Tahoma"/>
            <family val="2"/>
            <charset val="238"/>
          </rPr>
          <t>zatmenie slnka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110" authorId="0" shapeId="0">
      <text>
        <r>
          <rPr>
            <b/>
            <sz val="9"/>
            <color indexed="81"/>
            <rFont val="Tahoma"/>
            <family val="2"/>
            <charset val="238"/>
          </rPr>
          <t>kopec 17.4 m/s</t>
        </r>
      </text>
    </comment>
    <comment ref="T110" authorId="0" shapeId="0">
      <text>
        <r>
          <rPr>
            <b/>
            <sz val="9"/>
            <color indexed="81"/>
            <rFont val="Tahoma"/>
            <family val="2"/>
            <charset val="238"/>
          </rPr>
          <t>kopec 6 m/s (2 hod. priemer)</t>
        </r>
      </text>
    </comment>
    <comment ref="R112" authorId="0" shapeId="0">
      <text>
        <r>
          <rPr>
            <b/>
            <sz val="9"/>
            <color indexed="81"/>
            <rFont val="Tahoma"/>
            <family val="2"/>
            <charset val="238"/>
          </rPr>
          <t>kopec 14.5 m/s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112" authorId="0" shapeId="0">
      <text>
        <r>
          <rPr>
            <b/>
            <sz val="9"/>
            <color indexed="81"/>
            <rFont val="Tahoma"/>
            <family val="2"/>
            <charset val="238"/>
          </rPr>
          <t>kopec 5.5 m/s (2 hod. priemer)</t>
        </r>
      </text>
    </comment>
    <comment ref="F114" authorId="0" shapeId="0">
      <text>
        <r>
          <rPr>
            <b/>
            <sz val="9"/>
            <color indexed="81"/>
            <rFont val="Tahoma"/>
            <family val="2"/>
            <charset val="238"/>
          </rPr>
          <t>prízemný mráz -3.3 °C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116" authorId="0" shapeId="0">
      <text>
        <r>
          <rPr>
            <b/>
            <sz val="9"/>
            <color indexed="81"/>
            <rFont val="Tahoma"/>
            <family val="2"/>
            <charset val="238"/>
          </rPr>
          <t>kopec 12 m/s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116" authorId="0" shapeId="0">
      <text>
        <r>
          <rPr>
            <b/>
            <sz val="9"/>
            <color indexed="81"/>
            <rFont val="Tahoma"/>
            <family val="2"/>
            <charset val="238"/>
          </rPr>
          <t>kopec 6.3 m/s (2 hod. priemer)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163" authorId="0" shapeId="0">
      <text>
        <r>
          <rPr>
            <b/>
            <sz val="9"/>
            <color indexed="81"/>
            <rFont val="Tahoma"/>
            <family val="2"/>
            <charset val="238"/>
          </rPr>
          <t>stanica 3.4 m/s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163" authorId="0" shapeId="0">
      <text>
        <r>
          <rPr>
            <b/>
            <sz val="9"/>
            <color indexed="81"/>
            <rFont val="Tahoma"/>
            <family val="2"/>
            <charset val="238"/>
          </rPr>
          <t>stanica 0.9 m/s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164" authorId="0" shapeId="0">
      <text>
        <r>
          <rPr>
            <b/>
            <sz val="9"/>
            <color indexed="81"/>
            <rFont val="Tahoma"/>
            <family val="2"/>
            <charset val="238"/>
          </rPr>
          <t>stanica 3.4 m/s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164" authorId="0" shapeId="0">
      <text>
        <r>
          <rPr>
            <b/>
            <sz val="9"/>
            <color indexed="81"/>
            <rFont val="Tahoma"/>
            <family val="2"/>
            <charset val="238"/>
          </rPr>
          <t>stanica 0.8 m/s</t>
        </r>
      </text>
    </comment>
    <comment ref="R165" authorId="0" shapeId="0">
      <text>
        <r>
          <rPr>
            <b/>
            <sz val="9"/>
            <color indexed="81"/>
            <rFont val="Tahoma"/>
            <family val="2"/>
            <charset val="238"/>
          </rPr>
          <t>stanica 5.1 m/s</t>
        </r>
      </text>
    </comment>
    <comment ref="T165" authorId="0" shapeId="0">
      <text>
        <r>
          <rPr>
            <b/>
            <sz val="9"/>
            <color indexed="81"/>
            <rFont val="Tahoma"/>
            <family val="2"/>
            <charset val="238"/>
          </rPr>
          <t>stanica 1.1 m/s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168" authorId="0" shapeId="0">
      <text>
        <r>
          <rPr>
            <b/>
            <sz val="9"/>
            <color indexed="81"/>
            <rFont val="Tahoma"/>
            <family val="2"/>
            <charset val="238"/>
          </rPr>
          <t>stanica 7.1 m/s</t>
        </r>
      </text>
    </comment>
    <comment ref="T168" authorId="0" shapeId="0">
      <text>
        <r>
          <rPr>
            <b/>
            <sz val="9"/>
            <color indexed="81"/>
            <rFont val="Tahoma"/>
            <family val="2"/>
            <charset val="238"/>
          </rPr>
          <t>stanica 1.5 m/s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169" authorId="0" shapeId="0">
      <text>
        <r>
          <rPr>
            <b/>
            <sz val="9"/>
            <color indexed="81"/>
            <rFont val="Tahoma"/>
            <family val="2"/>
            <charset val="238"/>
          </rPr>
          <t>stanica 4.4 m/s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169" authorId="0" shapeId="0">
      <text>
        <r>
          <rPr>
            <b/>
            <sz val="9"/>
            <color indexed="81"/>
            <rFont val="Tahoma"/>
            <family val="2"/>
            <charset val="238"/>
          </rPr>
          <t>stanica 0.9 m/s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170" authorId="0" shapeId="0">
      <text>
        <r>
          <rPr>
            <b/>
            <sz val="9"/>
            <color indexed="81"/>
            <rFont val="Tahoma"/>
            <family val="2"/>
            <charset val="238"/>
          </rPr>
          <t>stanica 3.4 m/s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170" authorId="0" shapeId="0">
      <text>
        <r>
          <rPr>
            <b/>
            <sz val="9"/>
            <color indexed="81"/>
            <rFont val="Tahoma"/>
            <family val="2"/>
            <charset val="238"/>
          </rPr>
          <t>stanica 0.9 m/s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171" authorId="0" shapeId="0">
      <text>
        <r>
          <rPr>
            <b/>
            <sz val="9"/>
            <color indexed="81"/>
            <rFont val="Tahoma"/>
            <family val="2"/>
            <charset val="238"/>
          </rPr>
          <t>stanica 3 m/s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171" authorId="0" shapeId="0">
      <text>
        <r>
          <rPr>
            <b/>
            <sz val="9"/>
            <color indexed="81"/>
            <rFont val="Tahoma"/>
            <family val="2"/>
            <charset val="238"/>
          </rPr>
          <t>stanica 0.7 m/s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172" authorId="0" shapeId="0">
      <text>
        <r>
          <rPr>
            <b/>
            <sz val="9"/>
            <color indexed="81"/>
            <rFont val="Tahoma"/>
            <family val="2"/>
            <charset val="238"/>
          </rPr>
          <t>stanica 3.1 m/s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172" authorId="0" shapeId="0">
      <text>
        <r>
          <rPr>
            <b/>
            <sz val="9"/>
            <color indexed="81"/>
            <rFont val="Tahoma"/>
            <family val="2"/>
            <charset val="238"/>
          </rPr>
          <t>stanica 0.6 m/s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173" authorId="0" shapeId="0">
      <text>
        <r>
          <rPr>
            <b/>
            <sz val="9"/>
            <color indexed="81"/>
            <rFont val="Tahoma"/>
            <family val="2"/>
            <charset val="238"/>
          </rPr>
          <t>stanica 3.4 m/s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173" authorId="0" shapeId="0">
      <text>
        <r>
          <rPr>
            <b/>
            <sz val="9"/>
            <color indexed="81"/>
            <rFont val="Tahoma"/>
            <family val="2"/>
            <charset val="238"/>
          </rPr>
          <t>stanica 0.7 m/s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177" authorId="0" shapeId="0">
      <text>
        <r>
          <rPr>
            <b/>
            <sz val="9"/>
            <color indexed="81"/>
            <rFont val="Tahoma"/>
            <family val="2"/>
            <charset val="238"/>
          </rPr>
          <t>stanica 3.4 m/s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177" authorId="0" shapeId="0">
      <text>
        <r>
          <rPr>
            <b/>
            <sz val="9"/>
            <color indexed="81"/>
            <rFont val="Tahoma"/>
            <family val="2"/>
            <charset val="238"/>
          </rPr>
          <t>stanica 0.5 m/s</t>
        </r>
      </text>
    </comment>
    <comment ref="R179" authorId="0" shapeId="0">
      <text>
        <r>
          <rPr>
            <b/>
            <sz val="9"/>
            <color indexed="81"/>
            <rFont val="Tahoma"/>
            <family val="2"/>
            <charset val="238"/>
          </rPr>
          <t>stanica 5.6 m/s</t>
        </r>
      </text>
    </comment>
    <comment ref="T179" authorId="0" shapeId="0">
      <text>
        <r>
          <rPr>
            <b/>
            <sz val="9"/>
            <color indexed="81"/>
            <rFont val="Tahoma"/>
            <family val="2"/>
            <charset val="238"/>
          </rPr>
          <t>stanica 0.7 m/s</t>
        </r>
      </text>
    </comment>
    <comment ref="R182" authorId="0" shapeId="0">
      <text>
        <r>
          <rPr>
            <b/>
            <sz val="9"/>
            <color indexed="81"/>
            <rFont val="Tahoma"/>
            <family val="2"/>
            <charset val="238"/>
          </rPr>
          <t>stania 3.4 m/s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182" authorId="0" shapeId="0">
      <text>
        <r>
          <rPr>
            <b/>
            <sz val="9"/>
            <color indexed="81"/>
            <rFont val="Tahoma"/>
            <family val="2"/>
            <charset val="238"/>
          </rPr>
          <t>stanica 0.5 m/s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183" authorId="0" shapeId="0">
      <text>
        <r>
          <rPr>
            <b/>
            <sz val="9"/>
            <color indexed="81"/>
            <rFont val="Tahoma"/>
            <family val="2"/>
            <charset val="238"/>
          </rPr>
          <t>stanica 3.7 m/s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183" authorId="0" shapeId="0">
      <text>
        <r>
          <rPr>
            <b/>
            <sz val="9"/>
            <color indexed="81"/>
            <rFont val="Tahoma"/>
            <family val="2"/>
            <charset val="238"/>
          </rPr>
          <t>stanica 0.7 m/s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184" authorId="0" shapeId="0">
      <text>
        <r>
          <rPr>
            <b/>
            <sz val="9"/>
            <color indexed="81"/>
            <rFont val="Tahoma"/>
            <family val="2"/>
            <charset val="238"/>
          </rPr>
          <t>stanica 3.4 m/s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184" authorId="0" shapeId="0">
      <text>
        <r>
          <rPr>
            <b/>
            <sz val="9"/>
            <color indexed="81"/>
            <rFont val="Tahoma"/>
            <family val="2"/>
            <charset val="238"/>
          </rPr>
          <t>stanica 0.7 m/s</t>
        </r>
      </text>
    </comment>
    <comment ref="R206" authorId="0" shapeId="0">
      <text>
        <r>
          <rPr>
            <b/>
            <sz val="9"/>
            <color indexed="81"/>
            <rFont val="Tahoma"/>
            <family val="2"/>
            <charset val="238"/>
          </rPr>
          <t>stanica 6.1 m/s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208" authorId="0" shapeId="0">
      <text>
        <r>
          <rPr>
            <b/>
            <sz val="9"/>
            <color indexed="81"/>
            <rFont val="Tahoma"/>
            <family val="2"/>
            <charset val="238"/>
          </rPr>
          <t>stanica 6.1 m/s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211" authorId="0" shapeId="0">
      <text>
        <r>
          <rPr>
            <b/>
            <sz val="9"/>
            <color indexed="81"/>
            <rFont val="Tahoma"/>
            <family val="2"/>
            <charset val="238"/>
          </rPr>
          <t>stanica 6.1 m/s</t>
        </r>
      </text>
    </comment>
    <comment ref="AA211" authorId="0" shapeId="0">
      <text>
        <r>
          <rPr>
            <b/>
            <sz val="9"/>
            <color indexed="81"/>
            <rFont val="Tahoma"/>
            <family val="2"/>
            <charset val="238"/>
          </rPr>
          <t>tromba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241" authorId="0" shapeId="0">
      <text>
        <r>
          <rPr>
            <b/>
            <sz val="9"/>
            <color indexed="81"/>
            <rFont val="Tahoma"/>
            <family val="2"/>
            <charset val="238"/>
          </rPr>
          <t>kopec 10.4 m/s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241" authorId="0" shapeId="0">
      <text>
        <r>
          <rPr>
            <b/>
            <sz val="9"/>
            <color indexed="81"/>
            <rFont val="Tahoma"/>
            <family val="2"/>
            <charset val="238"/>
          </rPr>
          <t>kopec 5.4 m/s (15 min priemer)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67" authorId="0" shapeId="0">
      <text>
        <r>
          <rPr>
            <b/>
            <sz val="9"/>
            <color indexed="81"/>
            <rFont val="Tahoma"/>
            <family val="2"/>
            <charset val="238"/>
          </rPr>
          <t>prízemný mráz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76" authorId="0" shapeId="0">
      <text>
        <r>
          <rPr>
            <b/>
            <sz val="9"/>
            <color indexed="81"/>
            <rFont val="Tahoma"/>
            <family val="2"/>
            <charset val="238"/>
          </rPr>
          <t>prízemný mráz</t>
        </r>
      </text>
    </comment>
  </commentList>
</comments>
</file>

<file path=xl/comments2.xml><?xml version="1.0" encoding="utf-8"?>
<comments xmlns="http://schemas.openxmlformats.org/spreadsheetml/2006/main">
  <authors>
    <author>Peter Fedor</author>
  </authors>
  <commentList>
    <comment ref="D4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 S , Z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60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stáčanie smerom na juh </t>
        </r>
      </text>
    </comment>
    <comment ref="S60" authorId="0" shapeId="0">
      <text>
        <r>
          <rPr>
            <b/>
            <sz val="9"/>
            <color indexed="81"/>
            <rFont val="Tahoma"/>
            <family val="2"/>
            <charset val="238"/>
          </rPr>
          <t>Vznik: B. Bystrica (14:30 UTC), Zánik: -PL-UKR-SR pohraničie  (18:30 UTC) , Celkovo búrka prešla 300 km a trvala 4 hodiny. Vyprodukovala krúpy s maximálnym priemerom do 5 cm.</t>
        </r>
      </text>
    </comment>
    <comment ref="E61" authorId="0" shapeId="0">
      <text>
        <r>
          <rPr>
            <b/>
            <sz val="9"/>
            <color indexed="81"/>
            <rFont val="Tahoma"/>
            <family val="2"/>
            <charset val="238"/>
          </rPr>
          <t>left mover</t>
        </r>
      </text>
    </comment>
    <comment ref="S79" authorId="0" shapeId="0">
      <text>
        <r>
          <rPr>
            <sz val="9"/>
            <color indexed="81"/>
            <rFont val="Tahoma"/>
            <family val="2"/>
            <charset val="238"/>
          </rPr>
          <t xml:space="preserve">z búrky dorazila len nákova so slabými zrážkami/virgou
</t>
        </r>
      </text>
    </comment>
    <comment ref="H80" authorId="0" shapeId="0">
      <text>
        <r>
          <rPr>
            <sz val="9"/>
            <color indexed="81"/>
            <rFont val="Tahoma"/>
            <family val="2"/>
            <charset val="238"/>
          </rPr>
          <t xml:space="preserve">2 búrkové jadrá
</t>
        </r>
      </text>
    </comment>
    <comment ref="I96" authorId="0" shapeId="0">
      <text>
        <r>
          <rPr>
            <b/>
            <sz val="9"/>
            <color indexed="81"/>
            <rFont val="Tahoma"/>
            <family val="2"/>
            <charset val="238"/>
          </rPr>
          <t>cca 15 m/s nárazy 500 m od pozorovacieho miesta</t>
        </r>
      </text>
    </comment>
    <comment ref="F117" authorId="0" shapeId="0">
      <text>
        <r>
          <rPr>
            <b/>
            <sz val="9"/>
            <color indexed="81"/>
            <rFont val="Tahoma"/>
            <family val="2"/>
            <charset val="238"/>
          </rPr>
          <t>nový radar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  <charset val="238"/>
          </rPr>
          <t>okraj línie</t>
        </r>
      </text>
    </comment>
    <comment ref="A213" authorId="0" shapeId="0">
      <text>
        <r>
          <rPr>
            <b/>
            <sz val="9"/>
            <color indexed="81"/>
            <rFont val="Tahoma"/>
            <family val="2"/>
            <charset val="238"/>
          </rPr>
          <t>maximálny náraz vetra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14" authorId="0" shapeId="0">
      <text>
        <r>
          <rPr>
            <b/>
            <sz val="9"/>
            <color indexed="81"/>
            <rFont val="Tahoma"/>
            <family val="2"/>
            <charset val="238"/>
          </rPr>
          <t>maximálny 10 minútový priemer vetra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15" authorId="0" shapeId="0">
      <text>
        <r>
          <rPr>
            <b/>
            <sz val="9"/>
            <color indexed="81"/>
            <rFont val="Tahoma"/>
            <family val="2"/>
            <charset val="238"/>
          </rPr>
          <t>celkové množstvo zrážok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16" authorId="0" shapeId="0">
      <text>
        <r>
          <rPr>
            <b/>
            <sz val="9"/>
            <color indexed="81"/>
            <rFont val="Tahoma"/>
            <family val="2"/>
            <charset val="238"/>
          </rPr>
          <t>maximálna intenzita zrážok</t>
        </r>
      </text>
    </comment>
    <comment ref="A217" authorId="0" shapeId="0">
      <text>
        <r>
          <rPr>
            <b/>
            <sz val="9"/>
            <color indexed="81"/>
            <rFont val="Tahoma"/>
            <family val="2"/>
            <charset val="238"/>
          </rPr>
          <t>maximálny priemer krúp/výška napadnutej vrstvy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18" authorId="0" shapeId="0">
      <text>
        <r>
          <rPr>
            <b/>
            <sz val="9"/>
            <color indexed="81"/>
            <rFont val="Tahoma"/>
            <family val="2"/>
            <charset val="238"/>
          </rPr>
          <t>množstvo novonapadnutého snehu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19" authorId="0" shapeId="0">
      <text>
        <r>
          <rPr>
            <b/>
            <sz val="9"/>
            <color indexed="81"/>
            <rFont val="Tahoma"/>
            <family val="2"/>
            <charset val="238"/>
          </rPr>
          <t>počet bleskov podľa detekcie blitzortung (vzdialenosť úderu pod 20 km od pozorovacieho miesta)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20" authorId="0" shapeId="0">
      <text>
        <r>
          <rPr>
            <b/>
            <sz val="9"/>
            <color indexed="81"/>
            <rFont val="Tahoma"/>
            <family val="2"/>
            <charset val="238"/>
          </rPr>
          <t>približná maximálna odrazivosť bunky na radare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Peter Fedor</author>
  </authors>
  <commentList>
    <comment ref="A2" authorId="0" shapeId="0">
      <text>
        <r>
          <rPr>
            <sz val="9"/>
            <color indexed="81"/>
            <rFont val="Tahoma"/>
            <family val="2"/>
            <charset val="238"/>
          </rPr>
          <t xml:space="preserve">časy sú v letnom a zimnom (miestnom) čase
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>Maximálna nameraná teplota počas mesiaca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  <charset val="238"/>
          </rPr>
          <t>Minimálna nameraná teplota počas mesiaca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Priemerná teplota 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  <charset val="238"/>
          </rPr>
          <t>Priemerná teplota (priemer údajov zapísaných v intervale 1 minúta)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  <charset val="238"/>
          </rPr>
          <t>Maximálna nameraná teplota rosného bodu počas mesiaca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  <charset val="238"/>
          </rPr>
          <t>Minimálna nameraná teplota rosného bodu počas mesiaca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38"/>
          </rPr>
          <t>Priemerná teplota rosného bodu (priemer údajov zapísaných v intervale 5 minút)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  <charset val="238"/>
          </rPr>
          <t>Najvyššia vlhkosť vzduchu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  <charset val="238"/>
          </rPr>
          <t>Najnižšia vlhkosť vzduchu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  <charset val="238"/>
          </rPr>
          <t>priemerná vlhkosť vzduchu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38"/>
          </rPr>
          <t>Najvyššia hodnota tlaku vzduchu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  <charset val="238"/>
          </rPr>
          <t>Najnižšia hodnota tlaku vzduchu</t>
        </r>
      </text>
    </comment>
    <comment ref="S2" authorId="0" shapeId="0">
      <text>
        <r>
          <rPr>
            <b/>
            <sz val="9"/>
            <color indexed="81"/>
            <rFont val="Tahoma"/>
            <family val="2"/>
            <charset val="238"/>
          </rPr>
          <t>Priemerná hodnota tlaku vzduchu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2" authorId="0" shapeId="0">
      <text>
        <r>
          <rPr>
            <b/>
            <sz val="9"/>
            <color indexed="81"/>
            <rFont val="Tahoma"/>
            <family val="2"/>
            <charset val="238"/>
          </rPr>
          <t>Najvyšší zaznamenaný náraz vetra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  <charset val="238"/>
          </rPr>
          <t>Priemerná rýchlosť vetra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Najvyššia priemerná rýchlosť vetra behom 24 hod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X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Najnižšia priemerná rýchlosť vetra behom 24 hod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  <charset val="238"/>
          </rPr>
          <t>smer vetra</t>
        </r>
      </text>
    </comment>
    <comment ref="Z2" authorId="0" shapeId="0">
      <text>
        <r>
          <rPr>
            <b/>
            <sz val="9"/>
            <color indexed="81"/>
            <rFont val="Tahoma"/>
            <family val="2"/>
            <charset val="238"/>
          </rPr>
          <t>Najvyššia intenzita zrážok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2" authorId="0" shapeId="0">
      <text>
        <r>
          <rPr>
            <b/>
            <sz val="9"/>
            <color indexed="81"/>
            <rFont val="Tahoma"/>
            <family val="2"/>
            <charset val="238"/>
          </rPr>
          <t>najvyšší úhrn zrážok v jeden deň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B2" authorId="0" shapeId="0">
      <text>
        <r>
          <rPr>
            <b/>
            <sz val="9"/>
            <color indexed="81"/>
            <rFont val="Tahoma"/>
            <family val="2"/>
            <charset val="238"/>
          </rPr>
          <t>Celkové množstvo zrážok</t>
        </r>
      </text>
    </comment>
    <comment ref="AC2" authorId="0" shapeId="0">
      <text>
        <r>
          <rPr>
            <b/>
            <sz val="9"/>
            <color indexed="81"/>
            <rFont val="Tahoma"/>
            <family val="2"/>
            <charset val="238"/>
          </rPr>
          <t>najväčšie množstvo snehu napadnutého behom 24 hodín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2" authorId="0" shapeId="0">
      <text>
        <r>
          <rPr>
            <b/>
            <sz val="9"/>
            <color indexed="81"/>
            <rFont val="Tahoma"/>
            <family val="2"/>
            <charset val="238"/>
          </rPr>
          <t>Najväčšia výška snehovej pokrývky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Peter Fedor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>deň, keď najvyššia teplota nepresiahne   
-10 °C.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  <charset val="238"/>
          </rPr>
          <t>deň, keď najvyššia teplota nepresiahne 0 °C.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  <charset val="238"/>
          </rPr>
          <t>deň s výskytom teploty nižšej ako 0 °C.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 deň, keď najvyššia teplota presiahne  25 °C.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38"/>
          </rPr>
          <t>deň, keď najvyššia teplota presiahne 30 °C.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38"/>
          </rPr>
          <t>deň, keď najnižšia teplota presiahne     20 °C.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  <charset val="238"/>
          </rPr>
          <t>dni s výskytom búrky vzdialenej menej ako  5 km od pozorovacieho miesta.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  <charset val="238"/>
          </rPr>
          <t>búrka vzdialená menej ako 3 km od pozorovacieho miesta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38"/>
          </rPr>
          <t>búrky vzdielené 3-5 km od pozorovacieho miesta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  <charset val="238"/>
          </rPr>
          <t>búrky vzdielené 5-15 km od pozorovacieho miesta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  <charset val="238"/>
          </rPr>
          <t>všetky búrky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  <charset val="238"/>
          </rPr>
          <t>Deň s dohľadnosťou nižšou ako 1 km.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  <charset val="238"/>
          </rPr>
          <t>Deň s bezoblačnou oblohou ( 0/8 až 1/8 pokrytie oblohy oblačnosťou)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  <charset val="238"/>
          </rPr>
          <t>Deň so zamračenou oblohou (8/8 pokrytie oblohy oblačnosťou)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  <charset val="238"/>
          </rPr>
          <t>výskyt akéhokoľvek typu zrážok v daný deň</t>
        </r>
      </text>
    </comment>
    <comment ref="S2" authorId="0" shapeId="0">
      <text>
        <r>
          <rPr>
            <b/>
            <sz val="9"/>
            <color indexed="81"/>
            <rFont val="Tahoma"/>
            <family val="2"/>
            <charset val="238"/>
          </rPr>
          <t>nemerateľné (malé) množstvo zrážok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  <charset val="238"/>
          </rPr>
          <t>merateľné zrážky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2" authorId="0" shapeId="0">
      <text>
        <r>
          <rPr>
            <b/>
            <sz val="9"/>
            <color indexed="81"/>
            <rFont val="Tahoma"/>
            <family val="2"/>
            <charset val="238"/>
          </rPr>
          <t>výskyt kvapalných zrážok v daný deň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X2" authorId="0" shapeId="0">
      <text>
        <r>
          <rPr>
            <b/>
            <sz val="9"/>
            <color indexed="81"/>
            <rFont val="Tahoma"/>
            <family val="2"/>
            <charset val="238"/>
          </rPr>
          <t>výskyt sneženia, zmrznutého dažďa alebo snehových zŕn v daný deň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2" authorId="0" shapeId="0">
      <text>
        <r>
          <rPr>
            <b/>
            <sz val="9"/>
            <color indexed="81"/>
            <rFont val="Tahoma"/>
            <family val="2"/>
            <charset val="238"/>
          </rPr>
          <t>výskyt krupobita - Ľadové zrážky s priemerom nad 5 mm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<sst xmlns="http://schemas.openxmlformats.org/spreadsheetml/2006/main" count="1561" uniqueCount="403">
  <si>
    <t>Dátum</t>
  </si>
  <si>
    <t>Mesiac</t>
  </si>
  <si>
    <t>Teplota vzduchu</t>
  </si>
  <si>
    <r>
      <t>T</t>
    </r>
    <r>
      <rPr>
        <sz val="8"/>
        <color theme="1"/>
        <rFont val="Calibri"/>
        <family val="2"/>
        <charset val="238"/>
        <scheme val="minor"/>
      </rPr>
      <t>max</t>
    </r>
  </si>
  <si>
    <r>
      <t>T</t>
    </r>
    <r>
      <rPr>
        <sz val="8"/>
        <color theme="1"/>
        <rFont val="Calibri"/>
        <family val="2"/>
        <charset val="238"/>
        <scheme val="minor"/>
      </rPr>
      <t>min</t>
    </r>
  </si>
  <si>
    <t>Rosný bod</t>
  </si>
  <si>
    <r>
      <t>T</t>
    </r>
    <r>
      <rPr>
        <sz val="8"/>
        <color theme="1"/>
        <rFont val="Calibri"/>
        <family val="2"/>
        <charset val="238"/>
        <scheme val="minor"/>
      </rPr>
      <t>pr.</t>
    </r>
  </si>
  <si>
    <t>Tlak vzduchu</t>
  </si>
  <si>
    <r>
      <t>P</t>
    </r>
    <r>
      <rPr>
        <sz val="8"/>
        <color theme="1"/>
        <rFont val="Calibri"/>
        <family val="2"/>
        <charset val="238"/>
        <scheme val="minor"/>
      </rPr>
      <t>max</t>
    </r>
  </si>
  <si>
    <r>
      <t>P</t>
    </r>
    <r>
      <rPr>
        <sz val="8"/>
        <color theme="1"/>
        <rFont val="Calibri"/>
        <family val="2"/>
        <charset val="238"/>
        <scheme val="minor"/>
      </rPr>
      <t>min</t>
    </r>
  </si>
  <si>
    <t>Vietor</t>
  </si>
  <si>
    <t>max náraz</t>
  </si>
  <si>
    <t>pr. Rýchlosť</t>
  </si>
  <si>
    <t>pr. Smer</t>
  </si>
  <si>
    <t>Zrážky</t>
  </si>
  <si>
    <t>typ</t>
  </si>
  <si>
    <t>intenzita</t>
  </si>
  <si>
    <t>množstvo</t>
  </si>
  <si>
    <t>sneh. Pokrývka</t>
  </si>
  <si>
    <t>Oblačnosť, ostatné javy</t>
  </si>
  <si>
    <r>
      <t>Td</t>
    </r>
    <r>
      <rPr>
        <sz val="8"/>
        <color theme="1"/>
        <rFont val="Calibri"/>
        <family val="2"/>
        <charset val="238"/>
        <scheme val="minor"/>
      </rPr>
      <t>max</t>
    </r>
  </si>
  <si>
    <r>
      <t>Td</t>
    </r>
    <r>
      <rPr>
        <sz val="8"/>
        <color theme="1"/>
        <rFont val="Calibri"/>
        <family val="2"/>
        <charset val="238"/>
        <scheme val="minor"/>
      </rPr>
      <t>min</t>
    </r>
  </si>
  <si>
    <t>max. intenzita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</si>
  <si>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</si>
  <si>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</si>
  <si>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</si>
  <si>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</si>
  <si>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</si>
  <si>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</si>
  <si>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</si>
  <si>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</si>
  <si>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</si>
  <si>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</si>
  <si>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</si>
  <si>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</si>
  <si>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Vlhkosť vzduchu</t>
  </si>
  <si>
    <t>Vlhkosť</t>
  </si>
  <si>
    <r>
      <rPr>
        <sz val="11"/>
        <color theme="1"/>
        <rFont val="Calibri"/>
        <family val="2"/>
        <charset val="238"/>
        <scheme val="minor"/>
      </rPr>
      <t>H</t>
    </r>
    <r>
      <rPr>
        <sz val="8"/>
        <color theme="1"/>
        <rFont val="Calibri"/>
        <family val="2"/>
        <charset val="238"/>
        <scheme val="minor"/>
      </rPr>
      <t>min.</t>
    </r>
  </si>
  <si>
    <r>
      <rPr>
        <sz val="11"/>
        <color theme="1"/>
        <rFont val="Calibri"/>
        <family val="2"/>
        <charset val="238"/>
        <scheme val="minor"/>
      </rPr>
      <t>H</t>
    </r>
    <r>
      <rPr>
        <sz val="8"/>
        <color theme="1"/>
        <rFont val="Calibri"/>
        <family val="2"/>
        <charset val="238"/>
        <scheme val="minor"/>
      </rPr>
      <t>max.</t>
    </r>
  </si>
  <si>
    <r>
      <t>H</t>
    </r>
    <r>
      <rPr>
        <sz val="8"/>
        <color theme="1"/>
        <rFont val="Calibri"/>
        <family val="2"/>
        <charset val="238"/>
        <scheme val="minor"/>
      </rPr>
      <t>min</t>
    </r>
  </si>
  <si>
    <r>
      <t>H</t>
    </r>
    <r>
      <rPr>
        <sz val="8"/>
        <color theme="1"/>
        <rFont val="Calibri"/>
        <family val="2"/>
        <charset val="238"/>
        <scheme val="minor"/>
      </rPr>
      <t>max</t>
    </r>
  </si>
  <si>
    <t>priem. Rýchlosť</t>
  </si>
  <si>
    <t>krúpy</t>
  </si>
  <si>
    <t>J</t>
  </si>
  <si>
    <t>JV</t>
  </si>
  <si>
    <t>S , D , Z</t>
  </si>
  <si>
    <t>S, Z</t>
  </si>
  <si>
    <t xml:space="preserve">oblačno </t>
  </si>
  <si>
    <t>SZ</t>
  </si>
  <si>
    <t>S</t>
  </si>
  <si>
    <t>prem.</t>
  </si>
  <si>
    <t>S , Z</t>
  </si>
  <si>
    <t>D , Z</t>
  </si>
  <si>
    <t xml:space="preserve">S , Z </t>
  </si>
  <si>
    <t xml:space="preserve">polooblačno </t>
  </si>
  <si>
    <t>zamračené</t>
  </si>
  <si>
    <t>hmla , zamračené</t>
  </si>
  <si>
    <t>oblačno, snehové prehánky</t>
  </si>
  <si>
    <t>Polojasno</t>
  </si>
  <si>
    <t>polojasno, večer hmla</t>
  </si>
  <si>
    <t>veľká oblačnosť</t>
  </si>
  <si>
    <t>zamračené, večer hmla</t>
  </si>
  <si>
    <t>ráno hmla, zamračené</t>
  </si>
  <si>
    <t>hmla, zamračené</t>
  </si>
  <si>
    <t>ráno hmla, oblačno</t>
  </si>
  <si>
    <t>veľká oblačnosť, hmla</t>
  </si>
  <si>
    <t>zamračené, hmla</t>
  </si>
  <si>
    <t>polooblačno, hmla</t>
  </si>
  <si>
    <t>jasno</t>
  </si>
  <si>
    <t>JZ</t>
  </si>
  <si>
    <t>jasno, hmla</t>
  </si>
  <si>
    <t>max pr. Rýchlosť</t>
  </si>
  <si>
    <t>JJZ</t>
  </si>
  <si>
    <t>premenlivá oblačnosť, snehové prehánky</t>
  </si>
  <si>
    <t>prevažujúci smer vetra</t>
  </si>
  <si>
    <t xml:space="preserve">premenlivá oblačnosť </t>
  </si>
  <si>
    <t>premenlivá oblačnosť</t>
  </si>
  <si>
    <t>max rýchlosť</t>
  </si>
  <si>
    <t>10 m/s &lt;=&gt; 15 m/s</t>
  </si>
  <si>
    <t>15 m/s &lt;=&gt; 20 m/s</t>
  </si>
  <si>
    <t>20 m/s &lt;=&gt; 25 m/s</t>
  </si>
  <si>
    <t>0 m/s &lt;=&gt; 5 m/s</t>
  </si>
  <si>
    <t>zrážky:</t>
  </si>
  <si>
    <t>intenzita:</t>
  </si>
  <si>
    <t>0 mm &lt;=&gt; 5 mm</t>
  </si>
  <si>
    <t>5 mm &lt;=&gt; 10 mm</t>
  </si>
  <si>
    <t>10 mm &lt;=&gt; 15 mm</t>
  </si>
  <si>
    <t>15 mm &lt;=&gt; 30 mm</t>
  </si>
  <si>
    <t>30 mm &lt;=&gt; 45 mm</t>
  </si>
  <si>
    <t>45 mm &lt;=&gt; 60 mm</t>
  </si>
  <si>
    <t>60 mm &lt;=&gt; 80 mm</t>
  </si>
  <si>
    <t>80 mm &lt;</t>
  </si>
  <si>
    <t>0 mm/h &lt;=&gt; 5 mm/h</t>
  </si>
  <si>
    <t>5 mm/h &lt;=&gt; 15 mm/h</t>
  </si>
  <si>
    <t>15 mm/h &lt;=&gt; 30 mm/h</t>
  </si>
  <si>
    <t>30 mm/h &lt;=&gt; 50 mm/h</t>
  </si>
  <si>
    <t>0 cm &lt;=&gt; 1 cm</t>
  </si>
  <si>
    <t>1cm &lt;=&gt; 3cm</t>
  </si>
  <si>
    <t>3 cm &lt;=&gt; 5 cm</t>
  </si>
  <si>
    <t>10 cm &lt;=&gt; 15 cm</t>
  </si>
  <si>
    <t>15 cm &lt;=&gt; 20 cm</t>
  </si>
  <si>
    <t>20 cm &lt;=&gt; 30 cm</t>
  </si>
  <si>
    <t>30 cm &lt;</t>
  </si>
  <si>
    <t>sneh:</t>
  </si>
  <si>
    <t>krúpy:</t>
  </si>
  <si>
    <t>15 mm &lt;=&gt; 20 mm</t>
  </si>
  <si>
    <t>20 mm &lt;=&gt; 30 mm</t>
  </si>
  <si>
    <t>40 mm &lt;=&gt; 50 mm</t>
  </si>
  <si>
    <t>30 mm &lt;=&gt;  40 mm</t>
  </si>
  <si>
    <t>50 mm &lt;</t>
  </si>
  <si>
    <t>Vysvetlivky:</t>
  </si>
  <si>
    <t>Z</t>
  </si>
  <si>
    <t>polooblačno, dymno</t>
  </si>
  <si>
    <t>oblačno, dymno</t>
  </si>
  <si>
    <t>0 mm</t>
  </si>
  <si>
    <t>0 mm/h</t>
  </si>
  <si>
    <t>0 cm</t>
  </si>
  <si>
    <t>JJV</t>
  </si>
  <si>
    <t>150 mm/h &lt;</t>
  </si>
  <si>
    <t>50 mm/h &lt;=&gt; 90 mm/h</t>
  </si>
  <si>
    <t>90 mm/h &lt;=&gt; 150 mm/h</t>
  </si>
  <si>
    <t>zamračené, večer hmla a mrholenie</t>
  </si>
  <si>
    <t>zamračené, hmla a mrholenie</t>
  </si>
  <si>
    <t>snehové prehánky</t>
  </si>
  <si>
    <t>SSV</t>
  </si>
  <si>
    <t>SV</t>
  </si>
  <si>
    <t>VSV</t>
  </si>
  <si>
    <t>V</t>
  </si>
  <si>
    <t>VJV</t>
  </si>
  <si>
    <t>ZJZ</t>
  </si>
  <si>
    <t>ZSZ</t>
  </si>
  <si>
    <t>SSZ</t>
  </si>
  <si>
    <t xml:space="preserve">zamračené, dymno </t>
  </si>
  <si>
    <r>
      <t>P</t>
    </r>
    <r>
      <rPr>
        <sz val="8"/>
        <color theme="1"/>
        <rFont val="Calibri"/>
        <family val="2"/>
        <charset val="238"/>
        <scheme val="minor"/>
      </rPr>
      <t>pr. (5 min)</t>
    </r>
  </si>
  <si>
    <r>
      <t>H</t>
    </r>
    <r>
      <rPr>
        <sz val="8"/>
        <color theme="1"/>
        <rFont val="Calibri"/>
        <family val="2"/>
        <charset val="238"/>
        <scheme val="minor"/>
      </rPr>
      <t>pr.5min</t>
    </r>
  </si>
  <si>
    <r>
      <t>T</t>
    </r>
    <r>
      <rPr>
        <sz val="8"/>
        <color theme="1"/>
        <rFont val="Calibri"/>
        <family val="2"/>
        <charset val="238"/>
        <scheme val="minor"/>
      </rPr>
      <t>dpr.5min</t>
    </r>
  </si>
  <si>
    <r>
      <rPr>
        <sz val="11"/>
        <color theme="1"/>
        <rFont val="Calibri"/>
        <family val="2"/>
        <charset val="238"/>
        <scheme val="minor"/>
      </rPr>
      <t>H</t>
    </r>
    <r>
      <rPr>
        <sz val="8"/>
        <color theme="1"/>
        <rFont val="Calibri"/>
        <family val="2"/>
        <charset val="238"/>
        <scheme val="minor"/>
      </rPr>
      <t>pr. 5 min</t>
    </r>
  </si>
  <si>
    <r>
      <t>Td</t>
    </r>
    <r>
      <rPr>
        <sz val="10"/>
        <color theme="1"/>
        <rFont val="Calibri"/>
        <family val="2"/>
        <charset val="238"/>
        <scheme val="minor"/>
      </rPr>
      <t>pr</t>
    </r>
    <r>
      <rPr>
        <sz val="11"/>
        <color theme="1"/>
        <rFont val="Calibri"/>
        <family val="2"/>
        <charset val="238"/>
        <scheme val="minor"/>
      </rPr>
      <t xml:space="preserve">. </t>
    </r>
    <r>
      <rPr>
        <sz val="8"/>
        <color theme="1"/>
        <rFont val="Calibri"/>
        <family val="2"/>
        <charset val="238"/>
        <scheme val="minor"/>
      </rPr>
      <t>5 min</t>
    </r>
  </si>
  <si>
    <r>
      <t>P</t>
    </r>
    <r>
      <rPr>
        <sz val="8"/>
        <color theme="1"/>
        <rFont val="Calibri"/>
        <family val="2"/>
        <charset val="238"/>
        <scheme val="minor"/>
      </rPr>
      <t>pr. 5 min</t>
    </r>
  </si>
  <si>
    <r>
      <t>T</t>
    </r>
    <r>
      <rPr>
        <sz val="8"/>
        <color theme="1"/>
        <rFont val="Calibri"/>
        <family val="2"/>
        <charset val="238"/>
        <scheme val="minor"/>
      </rPr>
      <t>pr.1min</t>
    </r>
  </si>
  <si>
    <t>nový sneh</t>
  </si>
  <si>
    <t>premenlivá oblačnosť, prehánky, hmla</t>
  </si>
  <si>
    <t>D , S , Z</t>
  </si>
  <si>
    <t>premenlivá oblačnosť, prehánky</t>
  </si>
  <si>
    <t xml:space="preserve">malá oblačnosť </t>
  </si>
  <si>
    <t>polojasno</t>
  </si>
  <si>
    <t>veľká oblačnosť, zákal</t>
  </si>
  <si>
    <r>
      <t>T</t>
    </r>
    <r>
      <rPr>
        <sz val="8"/>
        <color theme="1"/>
        <rFont val="Calibri"/>
        <family val="2"/>
        <charset val="238"/>
        <scheme val="minor"/>
      </rPr>
      <t>pr. 1 min</t>
    </r>
  </si>
  <si>
    <t>zamračené, dymno</t>
  </si>
  <si>
    <t>zamračené, dymno, hmla</t>
  </si>
  <si>
    <t>malá oblačnosť, hmla</t>
  </si>
  <si>
    <t>malá oblačnosť</t>
  </si>
  <si>
    <r>
      <t>T</t>
    </r>
    <r>
      <rPr>
        <sz val="8"/>
        <color theme="1"/>
        <rFont val="Calibri"/>
        <family val="2"/>
        <charset val="238"/>
        <scheme val="minor"/>
      </rPr>
      <t>20:34</t>
    </r>
  </si>
  <si>
    <r>
      <t>T</t>
    </r>
    <r>
      <rPr>
        <sz val="8"/>
        <color theme="1"/>
        <rFont val="Calibri"/>
        <family val="2"/>
        <charset val="238"/>
        <scheme val="minor"/>
      </rPr>
      <t>13:34</t>
    </r>
  </si>
  <si>
    <r>
      <t>T</t>
    </r>
    <r>
      <rPr>
        <sz val="8"/>
        <color theme="1"/>
        <rFont val="Calibri"/>
        <family val="2"/>
        <charset val="238"/>
        <scheme val="minor"/>
      </rPr>
      <t>6:34</t>
    </r>
  </si>
  <si>
    <t>D , K , Z</t>
  </si>
  <si>
    <t>zamračené, búrka</t>
  </si>
  <si>
    <t>premenlivá oblačnosť, prehánky, snehové zrná</t>
  </si>
  <si>
    <t>oblačno až veľká oblačnosť</t>
  </si>
  <si>
    <t>oblačno, prehánky</t>
  </si>
  <si>
    <t>D , S , N</t>
  </si>
  <si>
    <t>S, D, N</t>
  </si>
  <si>
    <t>S , N</t>
  </si>
  <si>
    <t>D , N</t>
  </si>
  <si>
    <t>veľká oblačnosť, prehánky</t>
  </si>
  <si>
    <t>oblačno</t>
  </si>
  <si>
    <t>veľká oblačnosť, vzdialená b.</t>
  </si>
  <si>
    <t>oblačno, hmla</t>
  </si>
  <si>
    <t>veľká oblačnosť, prehánky, hmla</t>
  </si>
  <si>
    <t>min pr. Rýchlosť</t>
  </si>
  <si>
    <t>Tropické noci</t>
  </si>
  <si>
    <t>Letné dni</t>
  </si>
  <si>
    <t>Tropické dni</t>
  </si>
  <si>
    <t>Mrazové dni</t>
  </si>
  <si>
    <t>Ľadové dni</t>
  </si>
  <si>
    <t>Arktické dni</t>
  </si>
  <si>
    <t>Búrky</t>
  </si>
  <si>
    <t>Hmla, oblačnosť</t>
  </si>
  <si>
    <t>Rozdelenie dní podľa teploty vzduchu</t>
  </si>
  <si>
    <t>búrky</t>
  </si>
  <si>
    <t>Marec:</t>
  </si>
  <si>
    <t>Apríl:</t>
  </si>
  <si>
    <t>Máj:</t>
  </si>
  <si>
    <t>Február:</t>
  </si>
  <si>
    <t>Január:</t>
  </si>
  <si>
    <t>Júl:</t>
  </si>
  <si>
    <t>Jún:</t>
  </si>
  <si>
    <t>August:</t>
  </si>
  <si>
    <t>September:</t>
  </si>
  <si>
    <t>polooblačno</t>
  </si>
  <si>
    <t>búrka, hmla</t>
  </si>
  <si>
    <t>vzd. búrky</t>
  </si>
  <si>
    <t>blízke búrky</t>
  </si>
  <si>
    <t>priame búrky</t>
  </si>
  <si>
    <t>oblačno, búrka, hmla</t>
  </si>
  <si>
    <t>oblačno, hmla, búrka</t>
  </si>
  <si>
    <t>polojasno, hmla</t>
  </si>
  <si>
    <t>polooblačno, hmla, búrka</t>
  </si>
  <si>
    <t>polooblačno, búrka, hmla</t>
  </si>
  <si>
    <t>veľká oblačnosť, hmla, búrka</t>
  </si>
  <si>
    <t xml:space="preserve">veľká oblačnosť </t>
  </si>
  <si>
    <t>oblačno, prehánky, búrka, hmla</t>
  </si>
  <si>
    <t xml:space="preserve">veľká oblačnosť, hmla </t>
  </si>
  <si>
    <t>polooblačno, búrka</t>
  </si>
  <si>
    <t>oblačno, búrka</t>
  </si>
  <si>
    <t>veľká oblačnosť, búrka, hmla</t>
  </si>
  <si>
    <r>
      <rPr>
        <sz val="12"/>
        <color theme="1"/>
        <rFont val="Calibri"/>
        <family val="2"/>
        <charset val="238"/>
        <scheme val="minor"/>
      </rPr>
      <t>T</t>
    </r>
    <r>
      <rPr>
        <sz val="8"/>
        <color theme="1"/>
        <rFont val="Calibri"/>
        <family val="2"/>
        <charset val="238"/>
        <scheme val="minor"/>
      </rPr>
      <t>pr.max</t>
    </r>
  </si>
  <si>
    <r>
      <rPr>
        <sz val="11"/>
        <color theme="1"/>
        <rFont val="Calibri"/>
        <family val="2"/>
        <charset val="238"/>
        <scheme val="minor"/>
      </rPr>
      <t>T</t>
    </r>
    <r>
      <rPr>
        <sz val="8"/>
        <color theme="1"/>
        <rFont val="Calibri"/>
        <family val="2"/>
        <charset val="238"/>
        <scheme val="minor"/>
      </rPr>
      <t>pr.min</t>
    </r>
  </si>
  <si>
    <r>
      <rPr>
        <sz val="11"/>
        <color theme="1"/>
        <rFont val="Calibri"/>
        <family val="2"/>
        <charset val="238"/>
        <scheme val="minor"/>
      </rPr>
      <t>H</t>
    </r>
    <r>
      <rPr>
        <sz val="8"/>
        <color theme="1"/>
        <rFont val="Calibri"/>
        <family val="2"/>
        <charset val="238"/>
        <scheme val="minor"/>
      </rPr>
      <t>pr.max</t>
    </r>
  </si>
  <si>
    <r>
      <t>H</t>
    </r>
    <r>
      <rPr>
        <sz val="8"/>
        <color theme="1"/>
        <rFont val="Calibri"/>
        <family val="2"/>
        <charset val="238"/>
        <scheme val="minor"/>
      </rPr>
      <t>pr.min</t>
    </r>
  </si>
  <si>
    <r>
      <t>H</t>
    </r>
    <r>
      <rPr>
        <sz val="8"/>
        <color theme="1"/>
        <rFont val="Calibri"/>
        <family val="2"/>
        <charset val="238"/>
        <scheme val="minor"/>
      </rPr>
      <t>max. (99%)</t>
    </r>
  </si>
  <si>
    <t>27.3.2015 10.36</t>
  </si>
  <si>
    <t>max 24h úhrn</t>
  </si>
  <si>
    <t>Čas (UTC)</t>
  </si>
  <si>
    <t>Poveternostná situácia</t>
  </si>
  <si>
    <t>Informácie o búrke</t>
  </si>
  <si>
    <t>Informácie o postupe</t>
  </si>
  <si>
    <t>Hydrometeory</t>
  </si>
  <si>
    <t>Elektrometeory</t>
  </si>
  <si>
    <t>Poznámky</t>
  </si>
  <si>
    <t>Jav</t>
  </si>
  <si>
    <t>typ búrky</t>
  </si>
  <si>
    <t>Odrazivosť</t>
  </si>
  <si>
    <t>postup</t>
  </si>
  <si>
    <t>smer</t>
  </si>
  <si>
    <t>náraz</t>
  </si>
  <si>
    <t>priemer</t>
  </si>
  <si>
    <t>sneh</t>
  </si>
  <si>
    <t>najbližší úder</t>
  </si>
  <si>
    <t>hrom</t>
  </si>
  <si>
    <t>15:20-16:00</t>
  </si>
  <si>
    <t>studený front</t>
  </si>
  <si>
    <t>squall line</t>
  </si>
  <si>
    <t>ZSZ-VJV</t>
  </si>
  <si>
    <t xml:space="preserve">S </t>
  </si>
  <si>
    <t>áno</t>
  </si>
  <si>
    <t>počuteľný hrom - búrka</t>
  </si>
  <si>
    <t>W - búrkový deň</t>
  </si>
  <si>
    <t>P - priama búrka</t>
  </si>
  <si>
    <t>L - blízka búrka (3-5 km)</t>
  </si>
  <si>
    <t>V - vzdialená búrka (5-15km)</t>
  </si>
  <si>
    <t>D - dážď</t>
  </si>
  <si>
    <t>S - sneženie</t>
  </si>
  <si>
    <t>K - krupobitie</t>
  </si>
  <si>
    <t>Z - zrážky</t>
  </si>
  <si>
    <t>17:55-18:20</t>
  </si>
  <si>
    <t>nie</t>
  </si>
  <si>
    <t>1:00-2:30</t>
  </si>
  <si>
    <t>multicela</t>
  </si>
  <si>
    <t>JJZ-SSV</t>
  </si>
  <si>
    <t>15:10-16:15</t>
  </si>
  <si>
    <t>zvlnený studený front</t>
  </si>
  <si>
    <t>L , W , D , Z</t>
  </si>
  <si>
    <t>supercela</t>
  </si>
  <si>
    <t>Z-V</t>
  </si>
  <si>
    <t>18:30-19:45</t>
  </si>
  <si>
    <t>JZ-SV</t>
  </si>
  <si>
    <t>J, neskôr V</t>
  </si>
  <si>
    <t>20-21.5.2015</t>
  </si>
  <si>
    <t>21:30-2:00</t>
  </si>
  <si>
    <t>P , W , D , Z</t>
  </si>
  <si>
    <t>MCS</t>
  </si>
  <si>
    <t>ZJZ-VSV</t>
  </si>
  <si>
    <t>19:45-22:00</t>
  </si>
  <si>
    <t>14:30-16:30</t>
  </si>
  <si>
    <t>19:00-21:00</t>
  </si>
  <si>
    <t>V  , D , Z</t>
  </si>
  <si>
    <t>10:30-11:30</t>
  </si>
  <si>
    <t>teplý sektor</t>
  </si>
  <si>
    <t>W , V , Z , D</t>
  </si>
  <si>
    <t xml:space="preserve">J </t>
  </si>
  <si>
    <t>15:00-15:30</t>
  </si>
  <si>
    <t xml:space="preserve">V </t>
  </si>
  <si>
    <t xml:space="preserve"> </t>
  </si>
  <si>
    <t>mammaty, virga</t>
  </si>
  <si>
    <t>11:15-12:45</t>
  </si>
  <si>
    <t>W , P , Z , D</t>
  </si>
  <si>
    <t>SZ, JV</t>
  </si>
  <si>
    <t>mammaty</t>
  </si>
  <si>
    <t>15:00-23:00</t>
  </si>
  <si>
    <t>studený front / výšková níž</t>
  </si>
  <si>
    <t>húľava</t>
  </si>
  <si>
    <t>studený sektor</t>
  </si>
  <si>
    <t>W , L , Z , D</t>
  </si>
  <si>
    <t>SZ-JV</t>
  </si>
  <si>
    <t xml:space="preserve">SZ </t>
  </si>
  <si>
    <t>unicela</t>
  </si>
  <si>
    <t>mammaty, pileus</t>
  </si>
  <si>
    <t>15:50-16:35</t>
  </si>
  <si>
    <t>slabý downburst</t>
  </si>
  <si>
    <t>6:10-7:00</t>
  </si>
  <si>
    <t>Z a V</t>
  </si>
  <si>
    <t>17:00-22:00</t>
  </si>
  <si>
    <t>P , D , Z</t>
  </si>
  <si>
    <t>11:45-12:30</t>
  </si>
  <si>
    <t xml:space="preserve">W , L , D </t>
  </si>
  <si>
    <t>14:00-14:30</t>
  </si>
  <si>
    <t xml:space="preserve"> L , D  </t>
  </si>
  <si>
    <t>15:20-18:30</t>
  </si>
  <si>
    <t>17:00-20:30</t>
  </si>
  <si>
    <t>22:00-22:35</t>
  </si>
  <si>
    <t>V , D</t>
  </si>
  <si>
    <t>Vietor max:</t>
  </si>
  <si>
    <t>5 m/s &lt;=&gt; 10 m/s</t>
  </si>
  <si>
    <t>25 m/s &lt;=&gt; 30 m/s</t>
  </si>
  <si>
    <t>30 m/s &lt;</t>
  </si>
  <si>
    <t>vietor priemer:</t>
  </si>
  <si>
    <t>0 m/s &lt;=&gt; 2 m/s</t>
  </si>
  <si>
    <t>2 m/s &lt;=&gt; 5 m/s</t>
  </si>
  <si>
    <t>5 m/s &lt;=&gt; 8 m/s</t>
  </si>
  <si>
    <t>8 m/s &lt;=&gt; 11 m/s</t>
  </si>
  <si>
    <t>11 m/s &lt;=&gt; 13 m/s</t>
  </si>
  <si>
    <t>13 m/s &lt;=&gt; 15 m/s</t>
  </si>
  <si>
    <t>15 m/s &lt;</t>
  </si>
  <si>
    <t>5 cm &lt;=&gt; 10 cm</t>
  </si>
  <si>
    <t>Blesky</t>
  </si>
  <si>
    <t>1 &lt;=&gt; 10</t>
  </si>
  <si>
    <t>10 &lt;=&gt; 50</t>
  </si>
  <si>
    <t>50 &lt;=&gt; 350</t>
  </si>
  <si>
    <t>350 &lt;=&gt; 700</t>
  </si>
  <si>
    <t xml:space="preserve">700 &lt;=&gt; 1200 </t>
  </si>
  <si>
    <t>1200 &lt;=&gt; 1800</t>
  </si>
  <si>
    <t>1800 &lt;=&gt; 2500</t>
  </si>
  <si>
    <t>2500 &lt;</t>
  </si>
  <si>
    <t>30-40 dBz</t>
  </si>
  <si>
    <t>40-45 dBz</t>
  </si>
  <si>
    <t>45-50 dBz</t>
  </si>
  <si>
    <t>50-55 dBz</t>
  </si>
  <si>
    <t>poobede</t>
  </si>
  <si>
    <t>55-60 dBz</t>
  </si>
  <si>
    <t>60-63 dBz</t>
  </si>
  <si>
    <t xml:space="preserve">63-65 dBz </t>
  </si>
  <si>
    <t>65 dBz &lt;</t>
  </si>
  <si>
    <t>Dni s búrkou</t>
  </si>
  <si>
    <t>Dni s hmlou</t>
  </si>
  <si>
    <t>výšková níž</t>
  </si>
  <si>
    <t>J-S</t>
  </si>
  <si>
    <t>W , D , V</t>
  </si>
  <si>
    <t>11:00-12:00</t>
  </si>
  <si>
    <t>14:00-15:10</t>
  </si>
  <si>
    <t>pileus</t>
  </si>
  <si>
    <t>SV-JZ</t>
  </si>
  <si>
    <t>W , D , P</t>
  </si>
  <si>
    <t>hmla, jasno</t>
  </si>
  <si>
    <t>12:45-15:00</t>
  </si>
  <si>
    <t>W , V</t>
  </si>
  <si>
    <t>malá oblačnosť, zákal</t>
  </si>
  <si>
    <t>11:00-11:30</t>
  </si>
  <si>
    <t>11:30-12:15</t>
  </si>
  <si>
    <t>W , V , D</t>
  </si>
  <si>
    <t>búrka, oblačno</t>
  </si>
  <si>
    <t>zamračené, zrmznutý / mrznúci dážď</t>
  </si>
  <si>
    <t>4:30-6:00</t>
  </si>
  <si>
    <t>JV-SZ</t>
  </si>
  <si>
    <t>22:00-23:59</t>
  </si>
  <si>
    <t>0:00-4:15</t>
  </si>
  <si>
    <t>W , P , D , Z</t>
  </si>
  <si>
    <t>W , V , D , Z</t>
  </si>
  <si>
    <t>P</t>
  </si>
  <si>
    <t xml:space="preserve"> L , W , D , K , Z</t>
  </si>
  <si>
    <t xml:space="preserve">V   </t>
  </si>
  <si>
    <t>W , L</t>
  </si>
  <si>
    <t>11:15-13:00</t>
  </si>
  <si>
    <t>J a S</t>
  </si>
  <si>
    <t>húľava, shelf cloud (2x)</t>
  </si>
  <si>
    <t>slabšia húľava, shelf cloud, výrazné mammaty</t>
  </si>
  <si>
    <t>húľava, shelf cloud</t>
  </si>
  <si>
    <t>Október:</t>
  </si>
  <si>
    <t>6:30-7:10</t>
  </si>
  <si>
    <t>P , Z , D</t>
  </si>
  <si>
    <t>8:00-11:30</t>
  </si>
  <si>
    <t xml:space="preserve">oblačno, búrka  </t>
  </si>
  <si>
    <t>17:00-17:30</t>
  </si>
  <si>
    <t>mammaty, shelf cloud</t>
  </si>
  <si>
    <t>1:00-3:00</t>
  </si>
  <si>
    <t>oblačno , prehánky</t>
  </si>
  <si>
    <t xml:space="preserve">veľká oblačnosť, búrka </t>
  </si>
  <si>
    <t>November:</t>
  </si>
  <si>
    <t>celodenná hmla, zamračené</t>
  </si>
  <si>
    <t>ráno hmla, malá oblačnosť</t>
  </si>
  <si>
    <t>polooblačno, prehánky</t>
  </si>
  <si>
    <t>húľava, shelf cloud, mammaty</t>
  </si>
  <si>
    <t>slabá húľava</t>
  </si>
  <si>
    <t>supercela?</t>
  </si>
  <si>
    <t>zamračené, snehové zrná</t>
  </si>
  <si>
    <t>zamračené,  prehánky</t>
  </si>
  <si>
    <t>ráno hmla, jasno</t>
  </si>
  <si>
    <t>Dni so snežením</t>
  </si>
  <si>
    <t>Dni s dažďom</t>
  </si>
  <si>
    <t>Dni s merateľnými zrážkami</t>
  </si>
  <si>
    <t>Dni s nemerateľnými zrážkami</t>
  </si>
  <si>
    <t>Dni so zrážkami</t>
  </si>
  <si>
    <t>Dni so zamračenou oblohou</t>
  </si>
  <si>
    <t>Dni s jasnou oblohou</t>
  </si>
  <si>
    <t xml:space="preserve">ráno hmla, oblačno  </t>
  </si>
  <si>
    <t>zamračené, ráno hmla</t>
  </si>
  <si>
    <t>oblačno, večer hmla</t>
  </si>
  <si>
    <t>zamračené, prehánky, zamrznutý dážď</t>
  </si>
  <si>
    <t>December:</t>
  </si>
  <si>
    <t>Raslavice - downburst, povodeň, mammaty</t>
  </si>
  <si>
    <t xml:space="preserve">húľava. Raslavice, Bartošovce, Tulčík - blesková povodeň </t>
  </si>
  <si>
    <t>Dni so snehovou pokrývkou</t>
  </si>
  <si>
    <t>Dni s krupobitím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</si>
</sst>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&quot; °C&quot;"/>
    <numFmt numFmtId="165" formatCode="0.0&quot; hPa&quot;"/>
    <numFmt numFmtId="166" formatCode="0.0&quot; %&quot;"/>
    <numFmt numFmtId="167" formatCode="0.0&quot; m/s&quot;"/>
    <numFmt numFmtId="168" formatCode="0.0&quot; km&quot;"/>
    <numFmt numFmtId="169" formatCode="0.0&quot; mm/h&quot;"/>
    <numFmt numFmtId="170" formatCode="0.0&quot; mm&quot;"/>
    <numFmt numFmtId="171" formatCode="0.0&quot; cm&quot;"/>
    <numFmt numFmtId="172" formatCode="0&quot; dBz&quot;"/>
    <numFmt numFmtId="173" formatCode="0&quot; bleskov&quot;"/>
    <numFmt numFmtId="174" formatCode="0&quot; X&quot;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D6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FF6699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2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4" xfId="0" applyNumberFormat="1" applyBorder="1" applyAlignment="1">
      <alignment wrapText="1"/>
    </xf>
    <xf numFmtId="167" fontId="0" fillId="0" borderId="5" xfId="0" applyNumberFormat="1" applyBorder="1" applyAlignment="1">
      <alignment wrapText="1"/>
    </xf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5" xfId="0" applyNumberFormat="1" applyFill="1" applyBorder="1" applyAlignment="1">
      <alignment wrapText="1"/>
    </xf>
    <xf numFmtId="170" fontId="0" fillId="0" borderId="0" xfId="0" applyNumberFormat="1"/>
    <xf numFmtId="171" fontId="0" fillId="0" borderId="5" xfId="0" applyNumberFormat="1" applyFill="1" applyBorder="1" applyAlignment="1">
      <alignment wrapText="1"/>
    </xf>
    <xf numFmtId="171" fontId="0" fillId="0" borderId="0" xfId="0" applyNumberFormat="1"/>
    <xf numFmtId="171" fontId="0" fillId="0" borderId="6" xfId="0" applyNumberFormat="1" applyFill="1" applyBorder="1" applyAlignment="1">
      <alignment wrapText="1"/>
    </xf>
    <xf numFmtId="164" fontId="0" fillId="0" borderId="7" xfId="0" applyNumberFormat="1" applyBorder="1"/>
    <xf numFmtId="0" fontId="0" fillId="0" borderId="9" xfId="0" applyBorder="1"/>
    <xf numFmtId="169" fontId="0" fillId="2" borderId="7" xfId="0" applyNumberFormat="1" applyFill="1" applyBorder="1"/>
    <xf numFmtId="170" fontId="0" fillId="2" borderId="7" xfId="0" applyNumberFormat="1" applyFill="1" applyBorder="1"/>
    <xf numFmtId="171" fontId="0" fillId="2" borderId="7" xfId="0" applyNumberFormat="1" applyFill="1" applyBorder="1"/>
    <xf numFmtId="167" fontId="0" fillId="2" borderId="7" xfId="0" applyNumberFormat="1" applyFill="1" applyBorder="1"/>
    <xf numFmtId="0" fontId="0" fillId="0" borderId="7" xfId="0" applyBorder="1"/>
    <xf numFmtId="165" fontId="0" fillId="0" borderId="7" xfId="0" applyNumberFormat="1" applyBorder="1"/>
    <xf numFmtId="165" fontId="0" fillId="0" borderId="5" xfId="0" applyNumberFormat="1" applyBorder="1"/>
    <xf numFmtId="166" fontId="0" fillId="0" borderId="7" xfId="0" applyNumberFormat="1" applyBorder="1"/>
    <xf numFmtId="167" fontId="0" fillId="0" borderId="7" xfId="0" applyNumberFormat="1" applyBorder="1"/>
    <xf numFmtId="169" fontId="0" fillId="0" borderId="7" xfId="0" applyNumberFormat="1" applyBorder="1"/>
    <xf numFmtId="170" fontId="0" fillId="0" borderId="7" xfId="0" applyNumberFormat="1" applyBorder="1"/>
    <xf numFmtId="171" fontId="0" fillId="0" borderId="7" xfId="0" applyNumberFormat="1" applyBorder="1"/>
    <xf numFmtId="0" fontId="0" fillId="0" borderId="20" xfId="0" applyBorder="1"/>
    <xf numFmtId="171" fontId="0" fillId="0" borderId="23" xfId="0" applyNumberFormat="1" applyBorder="1"/>
    <xf numFmtId="0" fontId="1" fillId="0" borderId="8" xfId="0" applyFont="1" applyBorder="1" applyAlignment="1"/>
    <xf numFmtId="0" fontId="1" fillId="0" borderId="9" xfId="0" applyFont="1" applyBorder="1" applyAlignment="1"/>
    <xf numFmtId="164" fontId="0" fillId="0" borderId="24" xfId="0" applyNumberFormat="1" applyBorder="1"/>
    <xf numFmtId="166" fontId="0" fillId="0" borderId="24" xfId="0" applyNumberFormat="1" applyBorder="1"/>
    <xf numFmtId="165" fontId="0" fillId="0" borderId="24" xfId="0" applyNumberFormat="1" applyBorder="1"/>
    <xf numFmtId="167" fontId="0" fillId="0" borderId="24" xfId="0" applyNumberFormat="1" applyBorder="1"/>
    <xf numFmtId="0" fontId="0" fillId="0" borderId="26" xfId="0" applyBorder="1"/>
    <xf numFmtId="0" fontId="0" fillId="0" borderId="24" xfId="0" applyBorder="1"/>
    <xf numFmtId="164" fontId="0" fillId="0" borderId="5" xfId="0" applyNumberFormat="1" applyBorder="1"/>
    <xf numFmtId="164" fontId="0" fillId="0" borderId="5" xfId="0" applyNumberFormat="1" applyFont="1" applyBorder="1"/>
    <xf numFmtId="0" fontId="0" fillId="0" borderId="27" xfId="0" applyBorder="1"/>
    <xf numFmtId="0" fontId="0" fillId="0" borderId="5" xfId="0" applyBorder="1"/>
    <xf numFmtId="14" fontId="0" fillId="0" borderId="25" xfId="0" applyNumberFormat="1" applyBorder="1"/>
    <xf numFmtId="14" fontId="0" fillId="0" borderId="19" xfId="0" applyNumberFormat="1" applyBorder="1"/>
    <xf numFmtId="164" fontId="0" fillId="0" borderId="22" xfId="0" applyNumberFormat="1" applyBorder="1"/>
    <xf numFmtId="0" fontId="0" fillId="0" borderId="24" xfId="0" applyBorder="1" applyAlignment="1">
      <alignment wrapText="1"/>
    </xf>
    <xf numFmtId="171" fontId="0" fillId="2" borderId="23" xfId="0" applyNumberFormat="1" applyFill="1" applyBorder="1"/>
    <xf numFmtId="169" fontId="0" fillId="0" borderId="14" xfId="0" applyNumberFormat="1" applyBorder="1"/>
    <xf numFmtId="170" fontId="0" fillId="0" borderId="14" xfId="0" applyNumberFormat="1" applyBorder="1"/>
    <xf numFmtId="171" fontId="0" fillId="0" borderId="14" xfId="0" applyNumberFormat="1" applyBorder="1"/>
    <xf numFmtId="171" fontId="0" fillId="0" borderId="16" xfId="0" applyNumberFormat="1" applyBorder="1"/>
    <xf numFmtId="0" fontId="1" fillId="0" borderId="10" xfId="0" applyFont="1" applyBorder="1" applyAlignment="1">
      <alignment horizontal="center" vertical="center"/>
    </xf>
    <xf numFmtId="164" fontId="0" fillId="0" borderId="4" xfId="0" applyNumberFormat="1" applyBorder="1"/>
    <xf numFmtId="169" fontId="0" fillId="0" borderId="4" xfId="0" applyNumberFormat="1" applyFill="1" applyBorder="1" applyAlignment="1">
      <alignment wrapText="1"/>
    </xf>
    <xf numFmtId="165" fontId="0" fillId="0" borderId="27" xfId="0" applyNumberFormat="1" applyBorder="1"/>
    <xf numFmtId="0" fontId="0" fillId="0" borderId="0" xfId="0" applyNumberFormat="1"/>
    <xf numFmtId="0" fontId="0" fillId="0" borderId="0" xfId="0" applyNumberFormat="1" applyAlignment="1">
      <alignment wrapText="1"/>
    </xf>
    <xf numFmtId="0" fontId="0" fillId="0" borderId="0" xfId="0" applyBorder="1"/>
    <xf numFmtId="164" fontId="0" fillId="0" borderId="0" xfId="0" applyNumberFormat="1" applyBorder="1"/>
    <xf numFmtId="166" fontId="0" fillId="0" borderId="0" xfId="0" applyNumberFormat="1" applyBorder="1"/>
    <xf numFmtId="165" fontId="0" fillId="0" borderId="0" xfId="0" applyNumberFormat="1" applyBorder="1"/>
    <xf numFmtId="167" fontId="0" fillId="0" borderId="0" xfId="0" applyNumberFormat="1" applyBorder="1"/>
    <xf numFmtId="168" fontId="0" fillId="0" borderId="0" xfId="0" applyNumberFormat="1" applyBorder="1"/>
    <xf numFmtId="169" fontId="0" fillId="0" borderId="0" xfId="0" applyNumberFormat="1" applyBorder="1"/>
    <xf numFmtId="170" fontId="0" fillId="0" borderId="0" xfId="0" applyNumberFormat="1" applyBorder="1"/>
    <xf numFmtId="171" fontId="0" fillId="0" borderId="0" xfId="0" applyNumberFormat="1" applyBorder="1"/>
    <xf numFmtId="0" fontId="0" fillId="0" borderId="7" xfId="0" applyNumberFormat="1" applyBorder="1"/>
    <xf numFmtId="167" fontId="0" fillId="0" borderId="20" xfId="0" applyNumberFormat="1" applyBorder="1"/>
    <xf numFmtId="167" fontId="0" fillId="2" borderId="20" xfId="0" applyNumberFormat="1" applyFill="1" applyBorder="1"/>
    <xf numFmtId="0" fontId="0" fillId="2" borderId="7" xfId="0" applyFill="1" applyBorder="1"/>
    <xf numFmtId="165" fontId="0" fillId="0" borderId="23" xfId="0" applyNumberFormat="1" applyBorder="1"/>
    <xf numFmtId="165" fontId="0" fillId="0" borderId="38" xfId="0" applyNumberFormat="1" applyBorder="1"/>
    <xf numFmtId="167" fontId="0" fillId="2" borderId="22" xfId="0" applyNumberFormat="1" applyFill="1" applyBorder="1"/>
    <xf numFmtId="0" fontId="2" fillId="2" borderId="7" xfId="0" applyNumberFormat="1" applyFont="1" applyFill="1" applyBorder="1" applyAlignment="1">
      <alignment horizontal="center"/>
    </xf>
    <xf numFmtId="164" fontId="0" fillId="0" borderId="37" xfId="0" applyNumberFormat="1" applyBorder="1"/>
    <xf numFmtId="164" fontId="0" fillId="0" borderId="25" xfId="0" applyNumberFormat="1" applyBorder="1"/>
    <xf numFmtId="164" fontId="0" fillId="0" borderId="28" xfId="0" applyNumberFormat="1" applyBorder="1"/>
    <xf numFmtId="167" fontId="0" fillId="0" borderId="27" xfId="0" applyNumberFormat="1" applyBorder="1" applyAlignment="1">
      <alignment wrapText="1"/>
    </xf>
    <xf numFmtId="164" fontId="0" fillId="0" borderId="23" xfId="0" applyNumberFormat="1" applyBorder="1"/>
    <xf numFmtId="1" fontId="0" fillId="0" borderId="7" xfId="0" applyNumberFormat="1" applyBorder="1"/>
    <xf numFmtId="164" fontId="8" fillId="0" borderId="0" xfId="0" applyNumberFormat="1" applyFont="1"/>
    <xf numFmtId="164" fontId="0" fillId="0" borderId="38" xfId="0" applyNumberFormat="1" applyBorder="1"/>
    <xf numFmtId="0" fontId="0" fillId="0" borderId="5" xfId="0" applyBorder="1" applyAlignment="1">
      <alignment wrapText="1"/>
    </xf>
    <xf numFmtId="0" fontId="1" fillId="2" borderId="0" xfId="0" applyFont="1" applyFill="1" applyBorder="1" applyAlignment="1">
      <alignment horizontal="left" vertical="center"/>
    </xf>
    <xf numFmtId="164" fontId="0" fillId="2" borderId="0" xfId="0" applyNumberFormat="1" applyFill="1" applyBorder="1"/>
    <xf numFmtId="166" fontId="0" fillId="2" borderId="0" xfId="0" applyNumberFormat="1" applyFill="1" applyBorder="1"/>
    <xf numFmtId="165" fontId="0" fillId="2" borderId="0" xfId="0" applyNumberFormat="1" applyFill="1" applyBorder="1"/>
    <xf numFmtId="167" fontId="0" fillId="2" borderId="0" xfId="0" applyNumberFormat="1" applyFill="1" applyBorder="1"/>
    <xf numFmtId="168" fontId="0" fillId="2" borderId="0" xfId="0" applyNumberFormat="1" applyFill="1" applyBorder="1"/>
    <xf numFmtId="0" fontId="0" fillId="2" borderId="0" xfId="0" applyFill="1" applyBorder="1"/>
    <xf numFmtId="169" fontId="0" fillId="2" borderId="0" xfId="0" applyNumberFormat="1" applyFill="1" applyBorder="1"/>
    <xf numFmtId="170" fontId="0" fillId="2" borderId="0" xfId="0" applyNumberFormat="1" applyFill="1" applyBorder="1"/>
    <xf numFmtId="0" fontId="1" fillId="2" borderId="2" xfId="0" applyFont="1" applyFill="1" applyBorder="1"/>
    <xf numFmtId="170" fontId="1" fillId="2" borderId="2" xfId="0" applyNumberFormat="1" applyFont="1" applyFill="1" applyBorder="1"/>
    <xf numFmtId="171" fontId="1" fillId="2" borderId="2" xfId="0" applyNumberFormat="1" applyFont="1" applyFill="1" applyBorder="1"/>
    <xf numFmtId="1" fontId="0" fillId="0" borderId="24" xfId="0" applyNumberFormat="1" applyBorder="1"/>
    <xf numFmtId="1" fontId="0" fillId="0" borderId="35" xfId="0" applyNumberFormat="1" applyBorder="1"/>
    <xf numFmtId="1" fontId="0" fillId="0" borderId="36" xfId="0" applyNumberFormat="1" applyBorder="1"/>
    <xf numFmtId="1" fontId="1" fillId="23" borderId="1" xfId="0" applyNumberFormat="1" applyFont="1" applyFill="1" applyBorder="1" applyAlignment="1">
      <alignment horizontal="left" vertical="center"/>
    </xf>
    <xf numFmtId="1" fontId="0" fillId="23" borderId="5" xfId="0" applyNumberFormat="1" applyFill="1" applyBorder="1"/>
    <xf numFmtId="0" fontId="0" fillId="0" borderId="0" xfId="0" applyAlignment="1">
      <alignment wrapText="1"/>
    </xf>
    <xf numFmtId="1" fontId="0" fillId="0" borderId="20" xfId="0" applyNumberFormat="1" applyBorder="1" applyAlignment="1"/>
    <xf numFmtId="1" fontId="0" fillId="23" borderId="27" xfId="0" applyNumberFormat="1" applyFill="1" applyBorder="1" applyAlignment="1"/>
    <xf numFmtId="1" fontId="0" fillId="0" borderId="25" xfId="0" applyNumberFormat="1" applyBorder="1"/>
    <xf numFmtId="1" fontId="0" fillId="23" borderId="28" xfId="0" applyNumberFormat="1" applyFill="1" applyBorder="1"/>
    <xf numFmtId="1" fontId="0" fillId="0" borderId="7" xfId="0" applyNumberFormat="1" applyBorder="1" applyAlignment="1"/>
    <xf numFmtId="1" fontId="0" fillId="23" borderId="5" xfId="0" applyNumberFormat="1" applyFill="1" applyBorder="1" applyAlignment="1"/>
    <xf numFmtId="1" fontId="0" fillId="0" borderId="24" xfId="0" applyNumberFormat="1" applyBorder="1" applyAlignment="1"/>
    <xf numFmtId="1" fontId="0" fillId="0" borderId="26" xfId="0" applyNumberFormat="1" applyBorder="1" applyAlignment="1"/>
    <xf numFmtId="164" fontId="0" fillId="0" borderId="4" xfId="0" applyNumberFormat="1" applyFont="1" applyBorder="1" applyAlignment="1">
      <alignment horizontal="left" vertical="center" wrapText="1"/>
    </xf>
    <xf numFmtId="164" fontId="0" fillId="0" borderId="5" xfId="0" applyNumberFormat="1" applyFont="1" applyBorder="1" applyAlignment="1">
      <alignment horizontal="left" vertical="center" wrapText="1"/>
    </xf>
    <xf numFmtId="164" fontId="0" fillId="0" borderId="28" xfId="0" applyNumberFormat="1" applyFont="1" applyBorder="1" applyAlignment="1">
      <alignment horizontal="left" vertical="center" wrapText="1"/>
    </xf>
    <xf numFmtId="164" fontId="0" fillId="0" borderId="4" xfId="0" applyNumberForma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170" fontId="0" fillId="0" borderId="27" xfId="0" applyNumberFormat="1" applyFont="1" applyBorder="1" applyAlignment="1">
      <alignment horizontal="left" vertical="center" wrapText="1"/>
    </xf>
    <xf numFmtId="171" fontId="0" fillId="0" borderId="5" xfId="0" applyNumberFormat="1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31" xfId="0" applyBorder="1"/>
    <xf numFmtId="164" fontId="0" fillId="0" borderId="27" xfId="0" applyNumberFormat="1" applyFont="1" applyBorder="1"/>
    <xf numFmtId="164" fontId="3" fillId="0" borderId="5" xfId="0" applyNumberFormat="1" applyFont="1" applyBorder="1"/>
    <xf numFmtId="0" fontId="3" fillId="0" borderId="6" xfId="0" applyFont="1" applyBorder="1"/>
    <xf numFmtId="169" fontId="0" fillId="2" borderId="24" xfId="0" applyNumberFormat="1" applyFill="1" applyBorder="1"/>
    <xf numFmtId="170" fontId="0" fillId="2" borderId="24" xfId="0" applyNumberFormat="1" applyFill="1" applyBorder="1"/>
    <xf numFmtId="171" fontId="0" fillId="2" borderId="24" xfId="0" applyNumberFormat="1" applyFill="1" applyBorder="1"/>
    <xf numFmtId="0" fontId="4" fillId="0" borderId="30" xfId="0" applyFont="1" applyBorder="1"/>
    <xf numFmtId="0" fontId="0" fillId="0" borderId="8" xfId="0" applyBorder="1"/>
    <xf numFmtId="167" fontId="0" fillId="0" borderId="26" xfId="0" applyNumberFormat="1" applyBorder="1"/>
    <xf numFmtId="171" fontId="0" fillId="2" borderId="38" xfId="0" applyNumberFormat="1" applyFill="1" applyBorder="1"/>
    <xf numFmtId="0" fontId="0" fillId="0" borderId="0" xfId="0" applyNumberFormat="1" applyBorder="1"/>
    <xf numFmtId="0" fontId="0" fillId="0" borderId="44" xfId="0" applyNumberFormat="1" applyBorder="1"/>
    <xf numFmtId="0" fontId="0" fillId="0" borderId="45" xfId="0" applyNumberFormat="1" applyBorder="1"/>
    <xf numFmtId="165" fontId="0" fillId="0" borderId="22" xfId="0" applyNumberFormat="1" applyBorder="1"/>
    <xf numFmtId="165" fontId="0" fillId="0" borderId="37" xfId="0" applyNumberFormat="1" applyBorder="1"/>
    <xf numFmtId="0" fontId="0" fillId="0" borderId="46" xfId="0" applyNumberFormat="1" applyBorder="1" applyAlignment="1">
      <alignment wrapText="1"/>
    </xf>
    <xf numFmtId="166" fontId="3" fillId="0" borderId="4" xfId="0" applyNumberFormat="1" applyFont="1" applyBorder="1"/>
    <xf numFmtId="166" fontId="3" fillId="0" borderId="5" xfId="0" applyNumberFormat="1" applyFont="1" applyBorder="1"/>
    <xf numFmtId="0" fontId="0" fillId="0" borderId="6" xfId="0" applyBorder="1"/>
    <xf numFmtId="20" fontId="0" fillId="0" borderId="28" xfId="0" applyNumberFormat="1" applyBorder="1" applyAlignment="1">
      <alignment wrapText="1"/>
    </xf>
    <xf numFmtId="169" fontId="0" fillId="0" borderId="27" xfId="0" applyNumberFormat="1" applyFill="1" applyBorder="1" applyAlignment="1">
      <alignment wrapText="1"/>
    </xf>
    <xf numFmtId="0" fontId="2" fillId="12" borderId="19" xfId="0" applyNumberFormat="1" applyFont="1" applyFill="1" applyBorder="1" applyAlignment="1">
      <alignment horizontal="center"/>
    </xf>
    <xf numFmtId="0" fontId="0" fillId="22" borderId="7" xfId="0" applyFill="1" applyBorder="1" applyAlignment="1">
      <alignment horizontal="center" wrapText="1"/>
    </xf>
    <xf numFmtId="0" fontId="2" fillId="12" borderId="7" xfId="0" applyNumberFormat="1" applyFont="1" applyFill="1" applyBorder="1" applyAlignment="1">
      <alignment horizontal="center"/>
    </xf>
    <xf numFmtId="0" fontId="0" fillId="0" borderId="40" xfId="0" applyBorder="1" applyAlignment="1"/>
    <xf numFmtId="0" fontId="0" fillId="0" borderId="35" xfId="0" applyBorder="1" applyAlignment="1"/>
    <xf numFmtId="0" fontId="1" fillId="0" borderId="35" xfId="0" applyFont="1" applyBorder="1" applyAlignment="1">
      <alignment vertical="center" wrapText="1"/>
    </xf>
    <xf numFmtId="0" fontId="1" fillId="27" borderId="56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26" borderId="4" xfId="0" applyFont="1" applyFill="1" applyBorder="1" applyAlignment="1">
      <alignment horizontal="center" vertical="center" wrapText="1"/>
    </xf>
    <xf numFmtId="0" fontId="7" fillId="26" borderId="5" xfId="0" applyFont="1" applyFill="1" applyBorder="1" applyAlignment="1">
      <alignment horizontal="center" vertical="center" wrapText="1"/>
    </xf>
    <xf numFmtId="0" fontId="7" fillId="26" borderId="6" xfId="0" applyFont="1" applyFill="1" applyBorder="1" applyAlignment="1">
      <alignment horizontal="center" vertical="center" wrapText="1"/>
    </xf>
    <xf numFmtId="0" fontId="7" fillId="28" borderId="5" xfId="0" applyFont="1" applyFill="1" applyBorder="1" applyAlignment="1">
      <alignment horizontal="center" vertical="center" wrapText="1"/>
    </xf>
    <xf numFmtId="0" fontId="7" fillId="28" borderId="28" xfId="0" applyFont="1" applyFill="1" applyBorder="1" applyAlignment="1">
      <alignment horizontal="center" vertical="center" wrapText="1"/>
    </xf>
    <xf numFmtId="0" fontId="0" fillId="0" borderId="27" xfId="0" applyBorder="1" applyAlignment="1"/>
    <xf numFmtId="0" fontId="0" fillId="0" borderId="5" xfId="0" applyBorder="1" applyAlignment="1"/>
    <xf numFmtId="0" fontId="1" fillId="0" borderId="5" xfId="0" applyFont="1" applyBorder="1" applyAlignment="1">
      <alignment horizontal="center" vertical="center" wrapText="1"/>
    </xf>
    <xf numFmtId="0" fontId="10" fillId="20" borderId="4" xfId="0" applyFont="1" applyFill="1" applyBorder="1" applyAlignment="1">
      <alignment vertical="center" wrapText="1"/>
    </xf>
    <xf numFmtId="0" fontId="0" fillId="20" borderId="5" xfId="0" applyFill="1" applyBorder="1" applyAlignment="1">
      <alignment vertical="center" wrapText="1"/>
    </xf>
    <xf numFmtId="172" fontId="0" fillId="20" borderId="5" xfId="0" applyNumberFormat="1" applyFill="1" applyBorder="1" applyAlignment="1">
      <alignment vertical="center" wrapText="1"/>
    </xf>
    <xf numFmtId="0" fontId="7" fillId="20" borderId="5" xfId="0" applyFont="1" applyFill="1" applyBorder="1" applyAlignment="1">
      <alignment horizontal="center" vertical="center" wrapText="1"/>
    </xf>
    <xf numFmtId="0" fontId="1" fillId="20" borderId="5" xfId="0" applyFont="1" applyFill="1" applyBorder="1" applyAlignment="1">
      <alignment horizontal="center" vertical="center" wrapText="1"/>
    </xf>
    <xf numFmtId="0" fontId="0" fillId="20" borderId="5" xfId="0" applyFill="1" applyBorder="1" applyAlignment="1"/>
    <xf numFmtId="14" fontId="0" fillId="0" borderId="36" xfId="0" applyNumberFormat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172" fontId="0" fillId="0" borderId="36" xfId="0" applyNumberFormat="1" applyBorder="1" applyAlignment="1">
      <alignment vertical="center" wrapText="1"/>
    </xf>
    <xf numFmtId="168" fontId="0" fillId="0" borderId="36" xfId="0" applyNumberFormat="1" applyBorder="1" applyAlignment="1">
      <alignment vertical="center" wrapText="1"/>
    </xf>
    <xf numFmtId="167" fontId="0" fillId="0" borderId="36" xfId="0" applyNumberFormat="1" applyBorder="1" applyAlignment="1">
      <alignment vertical="center" wrapText="1"/>
    </xf>
    <xf numFmtId="169" fontId="0" fillId="0" borderId="36" xfId="0" applyNumberFormat="1" applyBorder="1" applyAlignment="1">
      <alignment vertical="center" wrapText="1"/>
    </xf>
    <xf numFmtId="170" fontId="0" fillId="0" borderId="36" xfId="0" applyNumberFormat="1" applyBorder="1" applyAlignment="1">
      <alignment vertical="center" wrapText="1"/>
    </xf>
    <xf numFmtId="171" fontId="0" fillId="0" borderId="36" xfId="0" applyNumberFormat="1" applyBorder="1" applyAlignment="1">
      <alignment vertical="center" wrapText="1"/>
    </xf>
    <xf numFmtId="0" fontId="0" fillId="0" borderId="52" xfId="0" applyBorder="1" applyAlignment="1">
      <alignment vertical="center" wrapText="1"/>
    </xf>
    <xf numFmtId="14" fontId="0" fillId="0" borderId="7" xfId="0" applyNumberForma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172" fontId="0" fillId="0" borderId="7" xfId="0" applyNumberFormat="1" applyBorder="1" applyAlignment="1">
      <alignment vertical="center" wrapText="1"/>
    </xf>
    <xf numFmtId="168" fontId="0" fillId="0" borderId="7" xfId="0" applyNumberFormat="1" applyBorder="1" applyAlignment="1">
      <alignment vertical="center" wrapText="1"/>
    </xf>
    <xf numFmtId="167" fontId="0" fillId="0" borderId="7" xfId="0" applyNumberFormat="1" applyBorder="1" applyAlignment="1">
      <alignment vertical="center" wrapText="1"/>
    </xf>
    <xf numFmtId="169" fontId="0" fillId="0" borderId="7" xfId="0" applyNumberFormat="1" applyBorder="1" applyAlignment="1">
      <alignment vertical="center" wrapText="1"/>
    </xf>
    <xf numFmtId="170" fontId="0" fillId="0" borderId="7" xfId="0" applyNumberFormat="1" applyBorder="1" applyAlignment="1">
      <alignment vertical="center" wrapText="1"/>
    </xf>
    <xf numFmtId="171" fontId="0" fillId="0" borderId="7" xfId="0" applyNumberFormat="1" applyBorder="1" applyAlignment="1">
      <alignment vertical="center" wrapText="1"/>
    </xf>
    <xf numFmtId="14" fontId="10" fillId="20" borderId="4" xfId="0" applyNumberFormat="1" applyFont="1" applyFill="1" applyBorder="1" applyAlignment="1">
      <alignment vertical="center" wrapText="1"/>
    </xf>
    <xf numFmtId="168" fontId="0" fillId="20" borderId="5" xfId="0" applyNumberFormat="1" applyFill="1" applyBorder="1" applyAlignment="1">
      <alignment vertical="center" wrapText="1"/>
    </xf>
    <xf numFmtId="167" fontId="0" fillId="20" borderId="5" xfId="0" applyNumberFormat="1" applyFill="1" applyBorder="1" applyAlignment="1">
      <alignment vertical="center" wrapText="1"/>
    </xf>
    <xf numFmtId="169" fontId="0" fillId="20" borderId="5" xfId="0" applyNumberFormat="1" applyFill="1" applyBorder="1" applyAlignment="1">
      <alignment vertical="center" wrapText="1"/>
    </xf>
    <xf numFmtId="170" fontId="0" fillId="20" borderId="5" xfId="0" applyNumberFormat="1" applyFill="1" applyBorder="1" applyAlignment="1">
      <alignment vertical="center" wrapText="1"/>
    </xf>
    <xf numFmtId="171" fontId="0" fillId="20" borderId="5" xfId="0" applyNumberFormat="1" applyFill="1" applyBorder="1" applyAlignment="1">
      <alignment vertical="center" wrapText="1"/>
    </xf>
    <xf numFmtId="0" fontId="0" fillId="20" borderId="28" xfId="0" applyFill="1" applyBorder="1" applyAlignment="1">
      <alignment vertical="center" wrapText="1"/>
    </xf>
    <xf numFmtId="14" fontId="0" fillId="0" borderId="24" xfId="0" applyNumberForma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172" fontId="0" fillId="0" borderId="24" xfId="0" applyNumberFormat="1" applyBorder="1" applyAlignment="1">
      <alignment vertical="center" wrapText="1"/>
    </xf>
    <xf numFmtId="168" fontId="0" fillId="0" borderId="24" xfId="0" applyNumberFormat="1" applyBorder="1" applyAlignment="1">
      <alignment vertical="center" wrapText="1"/>
    </xf>
    <xf numFmtId="167" fontId="0" fillId="0" borderId="24" xfId="0" applyNumberFormat="1" applyBorder="1" applyAlignment="1">
      <alignment vertical="center" wrapText="1"/>
    </xf>
    <xf numFmtId="169" fontId="0" fillId="0" borderId="24" xfId="0" applyNumberFormat="1" applyBorder="1" applyAlignment="1">
      <alignment vertical="center" wrapText="1"/>
    </xf>
    <xf numFmtId="170" fontId="0" fillId="0" borderId="24" xfId="0" applyNumberFormat="1" applyBorder="1" applyAlignment="1">
      <alignment vertical="center" wrapText="1"/>
    </xf>
    <xf numFmtId="171" fontId="0" fillId="0" borderId="24" xfId="0" applyNumberFormat="1" applyBorder="1" applyAlignment="1">
      <alignment vertical="center" wrapText="1"/>
    </xf>
    <xf numFmtId="14" fontId="0" fillId="0" borderId="35" xfId="0" applyNumberForma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172" fontId="0" fillId="0" borderId="35" xfId="0" applyNumberFormat="1" applyBorder="1" applyAlignment="1">
      <alignment vertical="center" wrapText="1"/>
    </xf>
    <xf numFmtId="168" fontId="0" fillId="0" borderId="35" xfId="0" applyNumberFormat="1" applyBorder="1" applyAlignment="1">
      <alignment vertical="center" wrapText="1"/>
    </xf>
    <xf numFmtId="167" fontId="0" fillId="0" borderId="35" xfId="0" applyNumberFormat="1" applyBorder="1" applyAlignment="1">
      <alignment vertical="center" wrapText="1"/>
    </xf>
    <xf numFmtId="169" fontId="0" fillId="0" borderId="35" xfId="0" applyNumberFormat="1" applyBorder="1" applyAlignment="1">
      <alignment vertical="center" wrapText="1"/>
    </xf>
    <xf numFmtId="170" fontId="0" fillId="0" borderId="35" xfId="0" applyNumberFormat="1" applyBorder="1" applyAlignment="1">
      <alignment vertical="center" wrapText="1"/>
    </xf>
    <xf numFmtId="171" fontId="0" fillId="0" borderId="35" xfId="0" applyNumberFormat="1" applyBorder="1" applyAlignment="1">
      <alignment vertical="center" wrapText="1"/>
    </xf>
    <xf numFmtId="20" fontId="0" fillId="0" borderId="7" xfId="0" applyNumberFormat="1" applyBorder="1" applyAlignment="1">
      <alignment vertical="center" wrapText="1"/>
    </xf>
    <xf numFmtId="14" fontId="0" fillId="0" borderId="47" xfId="0" applyNumberFormat="1" applyBorder="1" applyAlignment="1">
      <alignment vertical="center" wrapText="1"/>
    </xf>
    <xf numFmtId="14" fontId="4" fillId="20" borderId="35" xfId="0" applyNumberFormat="1" applyFont="1" applyFill="1" applyBorder="1" applyAlignment="1">
      <alignment vertical="center" wrapText="1"/>
    </xf>
    <xf numFmtId="20" fontId="0" fillId="0" borderId="35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2" borderId="7" xfId="0" applyFill="1" applyBorder="1" applyAlignment="1">
      <alignment horizontal="center"/>
    </xf>
    <xf numFmtId="0" fontId="0" fillId="2" borderId="35" xfId="0" applyFill="1" applyBorder="1"/>
    <xf numFmtId="0" fontId="0" fillId="0" borderId="7" xfId="0" applyBorder="1" applyAlignment="1">
      <alignment horizontal="center" vertical="center" wrapText="1"/>
    </xf>
    <xf numFmtId="0" fontId="0" fillId="2" borderId="7" xfId="0" applyNumberFormat="1" applyFont="1" applyFill="1" applyBorder="1" applyAlignment="1">
      <alignment horizontal="center"/>
    </xf>
    <xf numFmtId="0" fontId="0" fillId="17" borderId="7" xfId="0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 wrapText="1"/>
    </xf>
    <xf numFmtId="14" fontId="4" fillId="20" borderId="4" xfId="0" applyNumberFormat="1" applyFont="1" applyFill="1" applyBorder="1" applyAlignment="1">
      <alignment vertical="center" wrapText="1"/>
    </xf>
    <xf numFmtId="172" fontId="0" fillId="0" borderId="5" xfId="0" applyNumberFormat="1" applyBorder="1" applyAlignment="1">
      <alignment vertical="center" wrapText="1"/>
    </xf>
    <xf numFmtId="168" fontId="0" fillId="0" borderId="5" xfId="0" applyNumberFormat="1" applyBorder="1" applyAlignment="1">
      <alignment vertical="center" wrapText="1"/>
    </xf>
    <xf numFmtId="167" fontId="0" fillId="0" borderId="5" xfId="0" applyNumberFormat="1" applyBorder="1" applyAlignment="1">
      <alignment vertical="center" wrapText="1"/>
    </xf>
    <xf numFmtId="169" fontId="0" fillId="0" borderId="5" xfId="0" applyNumberFormat="1" applyBorder="1" applyAlignment="1">
      <alignment vertical="center" wrapText="1"/>
    </xf>
    <xf numFmtId="170" fontId="0" fillId="0" borderId="5" xfId="0" applyNumberFormat="1" applyBorder="1" applyAlignment="1">
      <alignment vertical="center" wrapText="1"/>
    </xf>
    <xf numFmtId="171" fontId="0" fillId="0" borderId="5" xfId="0" applyNumberFormat="1" applyBorder="1" applyAlignment="1">
      <alignment vertical="center" wrapText="1"/>
    </xf>
    <xf numFmtId="0" fontId="4" fillId="20" borderId="7" xfId="0" applyFont="1" applyFill="1" applyBorder="1" applyAlignment="1">
      <alignment vertical="center" wrapText="1"/>
    </xf>
    <xf numFmtId="164" fontId="0" fillId="0" borderId="6" xfId="0" applyNumberFormat="1" applyBorder="1" applyAlignment="1">
      <alignment horizontal="left" vertical="center" wrapText="1"/>
    </xf>
    <xf numFmtId="166" fontId="0" fillId="0" borderId="26" xfId="0" applyNumberFormat="1" applyBorder="1"/>
    <xf numFmtId="173" fontId="7" fillId="28" borderId="4" xfId="0" applyNumberFormat="1" applyFont="1" applyFill="1" applyBorder="1" applyAlignment="1">
      <alignment horizontal="center" vertical="center" wrapText="1"/>
    </xf>
    <xf numFmtId="173" fontId="0" fillId="0" borderId="7" xfId="0" applyNumberFormat="1" applyBorder="1" applyAlignment="1">
      <alignment vertical="center" wrapText="1"/>
    </xf>
    <xf numFmtId="173" fontId="7" fillId="20" borderId="5" xfId="0" applyNumberFormat="1" applyFont="1" applyFill="1" applyBorder="1" applyAlignment="1">
      <alignment horizontal="center" vertical="center" wrapText="1"/>
    </xf>
    <xf numFmtId="173" fontId="0" fillId="0" borderId="36" xfId="0" applyNumberFormat="1" applyBorder="1" applyAlignment="1">
      <alignment vertical="center" wrapText="1"/>
    </xf>
    <xf numFmtId="173" fontId="0" fillId="20" borderId="5" xfId="0" applyNumberFormat="1" applyFill="1" applyBorder="1" applyAlignment="1">
      <alignment vertical="center" wrapText="1"/>
    </xf>
    <xf numFmtId="173" fontId="0" fillId="0" borderId="24" xfId="0" applyNumberFormat="1" applyBorder="1" applyAlignment="1">
      <alignment vertical="center" wrapText="1"/>
    </xf>
    <xf numFmtId="173" fontId="0" fillId="0" borderId="35" xfId="0" applyNumberFormat="1" applyBorder="1" applyAlignment="1">
      <alignment vertical="center" wrapText="1"/>
    </xf>
    <xf numFmtId="173" fontId="0" fillId="0" borderId="5" xfId="0" applyNumberFormat="1" applyBorder="1" applyAlignment="1">
      <alignment vertical="center" wrapText="1"/>
    </xf>
    <xf numFmtId="173" fontId="0" fillId="0" borderId="7" xfId="0" applyNumberFormat="1" applyBorder="1" applyAlignment="1">
      <alignment horizontal="center" vertical="center" wrapText="1"/>
    </xf>
    <xf numFmtId="173" fontId="2" fillId="2" borderId="7" xfId="0" applyNumberFormat="1" applyFont="1" applyFill="1" applyBorder="1" applyAlignment="1">
      <alignment horizontal="center"/>
    </xf>
    <xf numFmtId="168" fontId="0" fillId="0" borderId="35" xfId="0" applyNumberFormat="1" applyBorder="1" applyAlignment="1">
      <alignment horizontal="right" vertical="center" wrapText="1"/>
    </xf>
    <xf numFmtId="0" fontId="0" fillId="2" borderId="25" xfId="0" applyFill="1" applyBorder="1"/>
    <xf numFmtId="164" fontId="0" fillId="2" borderId="11" xfId="0" applyNumberFormat="1" applyFill="1" applyBorder="1"/>
    <xf numFmtId="164" fontId="0" fillId="2" borderId="12" xfId="0" applyNumberFormat="1" applyFill="1" applyBorder="1"/>
    <xf numFmtId="164" fontId="0" fillId="2" borderId="15" xfId="0" applyNumberFormat="1" applyFill="1" applyBorder="1"/>
    <xf numFmtId="166" fontId="0" fillId="2" borderId="26" xfId="0" applyNumberFormat="1" applyFill="1" applyBorder="1"/>
    <xf numFmtId="0" fontId="0" fillId="2" borderId="24" xfId="0" applyFill="1" applyBorder="1"/>
    <xf numFmtId="166" fontId="0" fillId="2" borderId="24" xfId="0" applyNumberFormat="1" applyFill="1" applyBorder="1"/>
    <xf numFmtId="166" fontId="0" fillId="2" borderId="25" xfId="0" applyNumberFormat="1" applyFill="1" applyBorder="1"/>
    <xf numFmtId="165" fontId="0" fillId="2" borderId="11" xfId="0" applyNumberFormat="1" applyFill="1" applyBorder="1"/>
    <xf numFmtId="165" fontId="0" fillId="2" borderId="12" xfId="0" applyNumberFormat="1" applyFill="1" applyBorder="1"/>
    <xf numFmtId="170" fontId="0" fillId="2" borderId="26" xfId="0" applyNumberFormat="1" applyFill="1" applyBorder="1"/>
    <xf numFmtId="171" fontId="0" fillId="2" borderId="38" xfId="0" applyNumberFormat="1" applyFill="1" applyBorder="1" applyAlignment="1">
      <alignment wrapText="1"/>
    </xf>
    <xf numFmtId="0" fontId="0" fillId="2" borderId="26" xfId="0" applyFill="1" applyBorder="1" applyAlignment="1">
      <alignment wrapText="1"/>
    </xf>
    <xf numFmtId="0" fontId="0" fillId="2" borderId="19" xfId="0" applyFill="1" applyBorder="1"/>
    <xf numFmtId="164" fontId="0" fillId="2" borderId="22" xfId="0" applyNumberFormat="1" applyFill="1" applyBorder="1"/>
    <xf numFmtId="164" fontId="0" fillId="2" borderId="7" xfId="0" applyNumberFormat="1" applyFill="1" applyBorder="1"/>
    <xf numFmtId="164" fontId="0" fillId="2" borderId="23" xfId="0" applyNumberFormat="1" applyFill="1" applyBorder="1"/>
    <xf numFmtId="166" fontId="0" fillId="2" borderId="20" xfId="0" applyNumberFormat="1" applyFill="1" applyBorder="1"/>
    <xf numFmtId="166" fontId="0" fillId="2" borderId="7" xfId="0" applyNumberFormat="1" applyFill="1" applyBorder="1"/>
    <xf numFmtId="166" fontId="0" fillId="2" borderId="19" xfId="0" applyNumberFormat="1" applyFill="1" applyBorder="1"/>
    <xf numFmtId="165" fontId="0" fillId="2" borderId="22" xfId="0" applyNumberFormat="1" applyFill="1" applyBorder="1"/>
    <xf numFmtId="165" fontId="0" fillId="2" borderId="7" xfId="0" applyNumberFormat="1" applyFill="1" applyBorder="1"/>
    <xf numFmtId="170" fontId="0" fillId="2" borderId="20" xfId="0" applyNumberFormat="1" applyFill="1" applyBorder="1"/>
    <xf numFmtId="0" fontId="0" fillId="2" borderId="20" xfId="0" applyFill="1" applyBorder="1"/>
    <xf numFmtId="14" fontId="2" fillId="29" borderId="25" xfId="0" applyNumberFormat="1" applyFont="1" applyFill="1" applyBorder="1"/>
    <xf numFmtId="14" fontId="0" fillId="29" borderId="37" xfId="0" applyNumberFormat="1" applyFill="1" applyBorder="1"/>
    <xf numFmtId="14" fontId="0" fillId="29" borderId="24" xfId="0" applyNumberFormat="1" applyFill="1" applyBorder="1"/>
    <xf numFmtId="14" fontId="0" fillId="29" borderId="38" xfId="0" applyNumberFormat="1" applyFill="1" applyBorder="1"/>
    <xf numFmtId="14" fontId="0" fillId="29" borderId="26" xfId="0" applyNumberFormat="1" applyFill="1" applyBorder="1"/>
    <xf numFmtId="14" fontId="0" fillId="29" borderId="25" xfId="0" applyNumberFormat="1" applyFill="1" applyBorder="1"/>
    <xf numFmtId="14" fontId="0" fillId="29" borderId="38" xfId="0" applyNumberFormat="1" applyFill="1" applyBorder="1" applyAlignment="1">
      <alignment wrapText="1"/>
    </xf>
    <xf numFmtId="14" fontId="0" fillId="29" borderId="26" xfId="0" applyNumberFormat="1" applyFill="1" applyBorder="1" applyAlignment="1">
      <alignment wrapText="1"/>
    </xf>
    <xf numFmtId="14" fontId="2" fillId="29" borderId="19" xfId="0" applyNumberFormat="1" applyFont="1" applyFill="1" applyBorder="1"/>
    <xf numFmtId="14" fontId="0" fillId="29" borderId="22" xfId="0" applyNumberFormat="1" applyFill="1" applyBorder="1"/>
    <xf numFmtId="14" fontId="0" fillId="29" borderId="7" xfId="0" applyNumberFormat="1" applyFill="1" applyBorder="1"/>
    <xf numFmtId="14" fontId="0" fillId="29" borderId="23" xfId="0" applyNumberFormat="1" applyFill="1" applyBorder="1"/>
    <xf numFmtId="14" fontId="0" fillId="29" borderId="20" xfId="0" applyNumberFormat="1" applyFill="1" applyBorder="1"/>
    <xf numFmtId="14" fontId="0" fillId="29" borderId="19" xfId="0" applyNumberFormat="1" applyFill="1" applyBorder="1"/>
    <xf numFmtId="14" fontId="0" fillId="29" borderId="22" xfId="0" applyNumberFormat="1" applyFill="1" applyBorder="1" applyAlignment="1"/>
    <xf numFmtId="14" fontId="0" fillId="29" borderId="7" xfId="0" applyNumberFormat="1" applyFill="1" applyBorder="1" applyAlignment="1"/>
    <xf numFmtId="14" fontId="2" fillId="29" borderId="41" xfId="0" applyNumberFormat="1" applyFont="1" applyFill="1" applyBorder="1"/>
    <xf numFmtId="14" fontId="0" fillId="29" borderId="48" xfId="0" applyNumberFormat="1" applyFill="1" applyBorder="1"/>
    <xf numFmtId="14" fontId="0" fillId="29" borderId="35" xfId="0" applyNumberFormat="1" applyFill="1" applyBorder="1"/>
    <xf numFmtId="14" fontId="0" fillId="29" borderId="49" xfId="0" applyNumberFormat="1" applyFill="1" applyBorder="1"/>
    <xf numFmtId="14" fontId="0" fillId="29" borderId="40" xfId="0" applyNumberFormat="1" applyFill="1" applyBorder="1"/>
    <xf numFmtId="14" fontId="0" fillId="29" borderId="41" xfId="0" applyNumberFormat="1" applyFill="1" applyBorder="1"/>
    <xf numFmtId="14" fontId="2" fillId="29" borderId="0" xfId="0" applyNumberFormat="1" applyFont="1" applyFill="1" applyBorder="1"/>
    <xf numFmtId="14" fontId="0" fillId="29" borderId="50" xfId="0" applyNumberFormat="1" applyFill="1" applyBorder="1"/>
    <xf numFmtId="14" fontId="0" fillId="29" borderId="36" xfId="0" applyNumberFormat="1" applyFill="1" applyBorder="1"/>
    <xf numFmtId="14" fontId="0" fillId="29" borderId="51" xfId="0" applyNumberFormat="1" applyFill="1" applyBorder="1"/>
    <xf numFmtId="14" fontId="0" fillId="29" borderId="47" xfId="0" applyNumberFormat="1" applyFill="1" applyBorder="1"/>
    <xf numFmtId="14" fontId="0" fillId="29" borderId="52" xfId="0" applyNumberFormat="1" applyFill="1" applyBorder="1"/>
    <xf numFmtId="14" fontId="0" fillId="29" borderId="55" xfId="0" applyNumberFormat="1" applyFill="1" applyBorder="1"/>
    <xf numFmtId="14" fontId="0" fillId="29" borderId="53" xfId="0" applyNumberFormat="1" applyFill="1" applyBorder="1"/>
    <xf numFmtId="14" fontId="0" fillId="29" borderId="54" xfId="0" applyNumberFormat="1" applyFill="1" applyBorder="1"/>
    <xf numFmtId="174" fontId="0" fillId="2" borderId="24" xfId="0" applyNumberFormat="1" applyFill="1" applyBorder="1"/>
    <xf numFmtId="174" fontId="0" fillId="2" borderId="7" xfId="0" applyNumberFormat="1" applyFill="1" applyBorder="1"/>
    <xf numFmtId="0" fontId="1" fillId="0" borderId="30" xfId="0" applyFont="1" applyBorder="1" applyAlignment="1">
      <alignment horizontal="center" vertical="center"/>
    </xf>
    <xf numFmtId="0" fontId="1" fillId="9" borderId="10" xfId="0" applyFont="1" applyFill="1" applyBorder="1" applyAlignment="1">
      <alignment wrapText="1"/>
    </xf>
    <xf numFmtId="0" fontId="0" fillId="20" borderId="17" xfId="0" applyFont="1" applyFill="1" applyBorder="1"/>
    <xf numFmtId="0" fontId="0" fillId="20" borderId="9" xfId="0" applyFont="1" applyFill="1" applyBorder="1"/>
    <xf numFmtId="0" fontId="0" fillId="20" borderId="9" xfId="0" applyFill="1" applyBorder="1"/>
    <xf numFmtId="0" fontId="0" fillId="20" borderId="18" xfId="0" applyFont="1" applyFill="1" applyBorder="1"/>
    <xf numFmtId="0" fontId="0" fillId="20" borderId="17" xfId="0" applyFill="1" applyBorder="1"/>
    <xf numFmtId="0" fontId="0" fillId="20" borderId="17" xfId="0" applyFill="1" applyBorder="1" applyAlignment="1">
      <alignment wrapText="1"/>
    </xf>
    <xf numFmtId="0" fontId="0" fillId="20" borderId="8" xfId="0" applyFont="1" applyFill="1" applyBorder="1" applyAlignment="1">
      <alignment wrapText="1"/>
    </xf>
    <xf numFmtId="0" fontId="0" fillId="20" borderId="9" xfId="0" applyFont="1" applyFill="1" applyBorder="1" applyAlignment="1">
      <alignment wrapText="1"/>
    </xf>
    <xf numFmtId="0" fontId="0" fillId="20" borderId="18" xfId="0" applyFill="1" applyBorder="1" applyAlignment="1">
      <alignment wrapText="1"/>
    </xf>
    <xf numFmtId="0" fontId="0" fillId="20" borderId="9" xfId="0" applyFill="1" applyBorder="1" applyAlignment="1">
      <alignment wrapText="1"/>
    </xf>
    <xf numFmtId="0" fontId="0" fillId="20" borderId="10" xfId="0" applyFill="1" applyBorder="1" applyAlignment="1">
      <alignment horizontal="center" wrapText="1"/>
    </xf>
    <xf numFmtId="0" fontId="0" fillId="0" borderId="38" xfId="0" applyBorder="1"/>
    <xf numFmtId="0" fontId="0" fillId="2" borderId="37" xfId="0" applyFill="1" applyBorder="1" applyAlignment="1">
      <alignment wrapText="1"/>
    </xf>
    <xf numFmtId="0" fontId="0" fillId="2" borderId="42" xfId="0" applyFill="1" applyBorder="1" applyAlignment="1">
      <alignment wrapText="1"/>
    </xf>
    <xf numFmtId="0" fontId="0" fillId="0" borderId="23" xfId="0" applyBorder="1"/>
    <xf numFmtId="0" fontId="0" fillId="2" borderId="29" xfId="0" applyFill="1" applyBorder="1" applyAlignment="1">
      <alignment wrapText="1"/>
    </xf>
    <xf numFmtId="0" fontId="0" fillId="2" borderId="21" xfId="0" applyFill="1" applyBorder="1" applyAlignment="1">
      <alignment wrapText="1"/>
    </xf>
    <xf numFmtId="0" fontId="0" fillId="2" borderId="22" xfId="0" applyFill="1" applyBorder="1" applyAlignment="1">
      <alignment wrapText="1"/>
    </xf>
    <xf numFmtId="0" fontId="0" fillId="0" borderId="22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13" xfId="0" applyBorder="1" applyAlignment="1">
      <alignment wrapText="1"/>
    </xf>
    <xf numFmtId="0" fontId="0" fillId="2" borderId="43" xfId="0" applyFill="1" applyBorder="1" applyAlignment="1">
      <alignment wrapText="1"/>
    </xf>
    <xf numFmtId="0" fontId="0" fillId="0" borderId="7" xfId="0" applyBorder="1" applyAlignment="1">
      <alignment wrapText="1"/>
    </xf>
    <xf numFmtId="0" fontId="1" fillId="2" borderId="31" xfId="0" applyFont="1" applyFill="1" applyBorder="1" applyAlignment="1">
      <alignment horizontal="left" vertical="center"/>
    </xf>
    <xf numFmtId="164" fontId="0" fillId="2" borderId="4" xfId="0" applyNumberFormat="1" applyFill="1" applyBorder="1"/>
    <xf numFmtId="164" fontId="0" fillId="2" borderId="5" xfId="0" applyNumberFormat="1" applyFill="1" applyBorder="1"/>
    <xf numFmtId="164" fontId="0" fillId="2" borderId="6" xfId="0" applyNumberFormat="1" applyFill="1" applyBorder="1"/>
    <xf numFmtId="166" fontId="0" fillId="2" borderId="27" xfId="0" applyNumberFormat="1" applyFill="1" applyBorder="1"/>
    <xf numFmtId="166" fontId="0" fillId="2" borderId="5" xfId="0" applyNumberFormat="1" applyFill="1" applyBorder="1"/>
    <xf numFmtId="166" fontId="0" fillId="2" borderId="28" xfId="0" applyNumberFormat="1" applyFill="1" applyBorder="1"/>
    <xf numFmtId="165" fontId="0" fillId="2" borderId="4" xfId="0" applyNumberFormat="1" applyFill="1" applyBorder="1"/>
    <xf numFmtId="165" fontId="0" fillId="2" borderId="5" xfId="0" applyNumberFormat="1" applyFill="1" applyBorder="1"/>
    <xf numFmtId="167" fontId="0" fillId="2" borderId="5" xfId="0" applyNumberFormat="1" applyFill="1" applyBorder="1"/>
    <xf numFmtId="170" fontId="0" fillId="2" borderId="5" xfId="0" applyNumberFormat="1" applyFill="1" applyBorder="1"/>
    <xf numFmtId="171" fontId="0" fillId="2" borderId="5" xfId="0" applyNumberFormat="1" applyFill="1" applyBorder="1"/>
    <xf numFmtId="0" fontId="0" fillId="2" borderId="5" xfId="0" applyFill="1" applyBorder="1"/>
    <xf numFmtId="164" fontId="0" fillId="2" borderId="29" xfId="0" applyNumberFormat="1" applyFill="1" applyBorder="1"/>
    <xf numFmtId="164" fontId="0" fillId="2" borderId="58" xfId="0" applyNumberFormat="1" applyFill="1" applyBorder="1"/>
    <xf numFmtId="164" fontId="0" fillId="2" borderId="20" xfId="0" applyNumberFormat="1" applyFill="1" applyBorder="1"/>
    <xf numFmtId="165" fontId="0" fillId="2" borderId="29" xfId="0" applyNumberFormat="1" applyFill="1" applyBorder="1"/>
    <xf numFmtId="174" fontId="0" fillId="2" borderId="5" xfId="0" applyNumberFormat="1" applyFill="1" applyBorder="1"/>
    <xf numFmtId="165" fontId="0" fillId="2" borderId="57" xfId="0" applyNumberFormat="1" applyFill="1" applyBorder="1"/>
    <xf numFmtId="165" fontId="0" fillId="2" borderId="19" xfId="0" applyNumberFormat="1" applyFill="1" applyBorder="1"/>
    <xf numFmtId="165" fontId="0" fillId="2" borderId="34" xfId="0" applyNumberFormat="1" applyFill="1" applyBorder="1"/>
    <xf numFmtId="167" fontId="0" fillId="2" borderId="4" xfId="0" applyNumberFormat="1" applyFill="1" applyBorder="1"/>
    <xf numFmtId="165" fontId="0" fillId="2" borderId="28" xfId="0" applyNumberFormat="1" applyFill="1" applyBorder="1"/>
    <xf numFmtId="169" fontId="0" fillId="2" borderId="26" xfId="0" applyNumberFormat="1" applyFill="1" applyBorder="1"/>
    <xf numFmtId="169" fontId="0" fillId="2" borderId="20" xfId="0" applyNumberFormat="1" applyFill="1" applyBorder="1"/>
    <xf numFmtId="169" fontId="0" fillId="2" borderId="27" xfId="0" applyNumberFormat="1" applyFill="1" applyBorder="1"/>
    <xf numFmtId="167" fontId="0" fillId="2" borderId="11" xfId="0" applyNumberFormat="1" applyFill="1" applyBorder="1"/>
    <xf numFmtId="167" fontId="0" fillId="2" borderId="12" xfId="0" applyNumberFormat="1" applyFill="1" applyBorder="1"/>
    <xf numFmtId="0" fontId="0" fillId="2" borderId="15" xfId="0" applyFill="1" applyBorder="1"/>
    <xf numFmtId="0" fontId="0" fillId="2" borderId="23" xfId="0" applyFill="1" applyBorder="1"/>
    <xf numFmtId="167" fontId="0" fillId="0" borderId="59" xfId="0" applyNumberFormat="1" applyBorder="1" applyAlignment="1">
      <alignment horizontal="left" vertical="center" wrapText="1"/>
    </xf>
    <xf numFmtId="168" fontId="0" fillId="0" borderId="53" xfId="0" applyNumberForma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165" fontId="0" fillId="0" borderId="27" xfId="0" applyNumberFormat="1" applyBorder="1" applyAlignment="1">
      <alignment horizontal="left" vertical="center" wrapText="1"/>
    </xf>
    <xf numFmtId="164" fontId="0" fillId="8" borderId="24" xfId="0" applyNumberFormat="1" applyFill="1" applyBorder="1"/>
    <xf numFmtId="0" fontId="0" fillId="20" borderId="8" xfId="0" applyFont="1" applyFill="1" applyBorder="1"/>
    <xf numFmtId="166" fontId="0" fillId="0" borderId="20" xfId="0" applyNumberFormat="1" applyBorder="1"/>
    <xf numFmtId="0" fontId="0" fillId="20" borderId="62" xfId="0" applyFont="1" applyFill="1" applyBorder="1"/>
    <xf numFmtId="166" fontId="0" fillId="0" borderId="19" xfId="0" applyNumberFormat="1" applyBorder="1"/>
    <xf numFmtId="0" fontId="0" fillId="20" borderId="8" xfId="0" applyFill="1" applyBorder="1" applyAlignment="1">
      <alignment wrapText="1"/>
    </xf>
    <xf numFmtId="0" fontId="0" fillId="0" borderId="22" xfId="0" applyNumberFormat="1" applyBorder="1"/>
    <xf numFmtId="0" fontId="0" fillId="0" borderId="23" xfId="0" applyNumberFormat="1" applyBorder="1"/>
    <xf numFmtId="0" fontId="0" fillId="20" borderId="13" xfId="0" applyFill="1" applyBorder="1"/>
    <xf numFmtId="0" fontId="0" fillId="20" borderId="14" xfId="0" applyFill="1" applyBorder="1"/>
    <xf numFmtId="0" fontId="0" fillId="20" borderId="16" xfId="0" applyFont="1" applyFill="1" applyBorder="1"/>
    <xf numFmtId="166" fontId="0" fillId="0" borderId="25" xfId="0" applyNumberFormat="1" applyBorder="1"/>
    <xf numFmtId="164" fontId="0" fillId="0" borderId="36" xfId="0" applyNumberFormat="1" applyBorder="1"/>
    <xf numFmtId="164" fontId="0" fillId="0" borderId="26" xfId="0" applyNumberFormat="1" applyBorder="1"/>
    <xf numFmtId="0" fontId="0" fillId="0" borderId="25" xfId="0" applyBorder="1"/>
    <xf numFmtId="0" fontId="0" fillId="0" borderId="19" xfId="0" applyBorder="1"/>
    <xf numFmtId="0" fontId="0" fillId="0" borderId="63" xfId="0" applyBorder="1"/>
    <xf numFmtId="0" fontId="0" fillId="2" borderId="64" xfId="0" applyFill="1" applyBorder="1" applyAlignment="1">
      <alignment wrapText="1"/>
    </xf>
    <xf numFmtId="0" fontId="0" fillId="2" borderId="58" xfId="0" applyFill="1" applyBorder="1" applyAlignment="1">
      <alignment wrapText="1"/>
    </xf>
    <xf numFmtId="0" fontId="0" fillId="0" borderId="58" xfId="0" applyBorder="1" applyAlignment="1">
      <alignment wrapText="1"/>
    </xf>
    <xf numFmtId="0" fontId="0" fillId="0" borderId="65" xfId="0" applyBorder="1" applyAlignment="1">
      <alignment wrapText="1"/>
    </xf>
    <xf numFmtId="14" fontId="0" fillId="0" borderId="63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6" xfId="0" applyNumberFormat="1" applyBorder="1"/>
    <xf numFmtId="166" fontId="0" fillId="0" borderId="66" xfId="0" applyNumberFormat="1" applyBorder="1"/>
    <xf numFmtId="166" fontId="0" fillId="0" borderId="14" xfId="0" applyNumberFormat="1" applyBorder="1"/>
    <xf numFmtId="166" fontId="0" fillId="0" borderId="63" xfId="0" applyNumberFormat="1" applyBorder="1"/>
    <xf numFmtId="165" fontId="0" fillId="0" borderId="13" xfId="0" applyNumberFormat="1" applyBorder="1"/>
    <xf numFmtId="165" fontId="0" fillId="0" borderId="14" xfId="0" applyNumberFormat="1" applyBorder="1"/>
    <xf numFmtId="165" fontId="0" fillId="0" borderId="16" xfId="0" applyNumberFormat="1" applyBorder="1"/>
    <xf numFmtId="167" fontId="0" fillId="0" borderId="66" xfId="0" applyNumberFormat="1" applyBorder="1"/>
    <xf numFmtId="167" fontId="0" fillId="0" borderId="14" xfId="0" applyNumberFormat="1" applyBorder="1"/>
    <xf numFmtId="0" fontId="0" fillId="0" borderId="16" xfId="0" applyBorder="1"/>
    <xf numFmtId="0" fontId="0" fillId="0" borderId="67" xfId="0" applyBorder="1" applyAlignment="1">
      <alignment wrapText="1"/>
    </xf>
    <xf numFmtId="0" fontId="0" fillId="0" borderId="66" xfId="0" applyBorder="1"/>
    <xf numFmtId="0" fontId="0" fillId="0" borderId="14" xfId="0" applyBorder="1"/>
    <xf numFmtId="0" fontId="0" fillId="0" borderId="14" xfId="0" applyBorder="1" applyAlignment="1">
      <alignment wrapText="1"/>
    </xf>
    <xf numFmtId="169" fontId="0" fillId="0" borderId="24" xfId="0" applyNumberFormat="1" applyBorder="1"/>
    <xf numFmtId="170" fontId="0" fillId="0" borderId="24" xfId="0" applyNumberFormat="1" applyBorder="1"/>
    <xf numFmtId="171" fontId="0" fillId="0" borderId="24" xfId="0" applyNumberFormat="1" applyBorder="1"/>
    <xf numFmtId="171" fontId="0" fillId="0" borderId="38" xfId="0" applyNumberFormat="1" applyBorder="1"/>
    <xf numFmtId="0" fontId="1" fillId="4" borderId="1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6" borderId="31" xfId="0" applyFont="1" applyFill="1" applyBorder="1" applyAlignment="1">
      <alignment horizontal="center" vertical="center"/>
    </xf>
    <xf numFmtId="0" fontId="0" fillId="0" borderId="32" xfId="0" applyBorder="1"/>
    <xf numFmtId="0" fontId="0" fillId="0" borderId="33" xfId="0" applyBorder="1"/>
    <xf numFmtId="0" fontId="1" fillId="7" borderId="31" xfId="0" applyFont="1" applyFill="1" applyBorder="1" applyAlignment="1">
      <alignment horizontal="center"/>
    </xf>
    <xf numFmtId="0" fontId="1" fillId="7" borderId="32" xfId="0" applyFont="1" applyFill="1" applyBorder="1" applyAlignment="1">
      <alignment horizontal="center"/>
    </xf>
    <xf numFmtId="0" fontId="1" fillId="7" borderId="33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/>
    </xf>
    <xf numFmtId="0" fontId="1" fillId="8" borderId="12" xfId="0" applyFont="1" applyFill="1" applyBorder="1" applyAlignment="1">
      <alignment horizontal="center"/>
    </xf>
    <xf numFmtId="0" fontId="1" fillId="8" borderId="15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1" fillId="5" borderId="33" xfId="0" applyFont="1" applyFill="1" applyBorder="1" applyAlignment="1">
      <alignment horizontal="center"/>
    </xf>
    <xf numFmtId="0" fontId="1" fillId="26" borderId="30" xfId="0" applyFont="1" applyFill="1" applyBorder="1" applyAlignment="1">
      <alignment horizontal="center" vertical="center" wrapText="1"/>
    </xf>
    <xf numFmtId="0" fontId="0" fillId="26" borderId="2" xfId="0" applyFill="1" applyBorder="1" applyAlignment="1">
      <alignment vertical="center" wrapText="1"/>
    </xf>
    <xf numFmtId="0" fontId="0" fillId="26" borderId="3" xfId="0" applyFill="1" applyBorder="1" applyAlignment="1">
      <alignment vertical="center" wrapText="1"/>
    </xf>
    <xf numFmtId="0" fontId="1" fillId="28" borderId="30" xfId="0" applyFont="1" applyFill="1" applyBorder="1" applyAlignment="1">
      <alignment horizontal="center" vertical="center" wrapText="1"/>
    </xf>
    <xf numFmtId="0" fontId="0" fillId="28" borderId="2" xfId="0" applyFill="1" applyBorder="1" applyAlignment="1">
      <alignment vertical="center" wrapText="1"/>
    </xf>
    <xf numFmtId="0" fontId="1" fillId="29" borderId="10" xfId="0" applyFont="1" applyFill="1" applyBorder="1" applyAlignment="1">
      <alignment horizontal="center" vertical="center" wrapText="1"/>
    </xf>
    <xf numFmtId="0" fontId="1" fillId="29" borderId="5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wrapText="1"/>
    </xf>
    <xf numFmtId="0" fontId="2" fillId="17" borderId="19" xfId="0" applyFont="1" applyFill="1" applyBorder="1" applyAlignment="1">
      <alignment horizontal="center" wrapText="1"/>
    </xf>
    <xf numFmtId="0" fontId="2" fillId="17" borderId="20" xfId="0" applyFont="1" applyFill="1" applyBorder="1" applyAlignment="1">
      <alignment horizontal="center" wrapText="1"/>
    </xf>
    <xf numFmtId="0" fontId="2" fillId="14" borderId="19" xfId="0" applyNumberFormat="1" applyFont="1" applyFill="1" applyBorder="1" applyAlignment="1">
      <alignment horizontal="center"/>
    </xf>
    <xf numFmtId="0" fontId="2" fillId="14" borderId="20" xfId="0" applyNumberFormat="1" applyFont="1" applyFill="1" applyBorder="1" applyAlignment="1">
      <alignment horizontal="center"/>
    </xf>
    <xf numFmtId="0" fontId="2" fillId="13" borderId="19" xfId="0" applyNumberFormat="1" applyFont="1" applyFill="1" applyBorder="1" applyAlignment="1">
      <alignment horizontal="center"/>
    </xf>
    <xf numFmtId="0" fontId="2" fillId="13" borderId="20" xfId="0" applyNumberFormat="1" applyFont="1" applyFill="1" applyBorder="1" applyAlignment="1">
      <alignment horizontal="center"/>
    </xf>
    <xf numFmtId="0" fontId="2" fillId="10" borderId="19" xfId="0" applyNumberFormat="1" applyFont="1" applyFill="1" applyBorder="1" applyAlignment="1">
      <alignment horizontal="center"/>
    </xf>
    <xf numFmtId="0" fontId="2" fillId="10" borderId="20" xfId="0" applyNumberFormat="1" applyFont="1" applyFill="1" applyBorder="1" applyAlignment="1">
      <alignment horizontal="center"/>
    </xf>
    <xf numFmtId="0" fontId="2" fillId="15" borderId="19" xfId="0" applyNumberFormat="1" applyFont="1" applyFill="1" applyBorder="1" applyAlignment="1">
      <alignment horizontal="center"/>
    </xf>
    <xf numFmtId="0" fontId="2" fillId="15" borderId="20" xfId="0" applyNumberFormat="1" applyFont="1" applyFill="1" applyBorder="1" applyAlignment="1">
      <alignment horizontal="center"/>
    </xf>
    <xf numFmtId="0" fontId="2" fillId="11" borderId="19" xfId="0" applyNumberFormat="1" applyFont="1" applyFill="1" applyBorder="1" applyAlignment="1">
      <alignment horizontal="center"/>
    </xf>
    <xf numFmtId="0" fontId="2" fillId="11" borderId="20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56" xfId="0" applyBorder="1" applyAlignment="1">
      <alignment vertical="center" wrapText="1"/>
    </xf>
    <xf numFmtId="0" fontId="1" fillId="9" borderId="10" xfId="0" applyFont="1" applyFill="1" applyBorder="1" applyAlignment="1">
      <alignment horizontal="center" vertical="center" wrapText="1"/>
    </xf>
    <xf numFmtId="0" fontId="0" fillId="9" borderId="56" xfId="0" applyFill="1" applyBorder="1" applyAlignment="1">
      <alignment vertical="center" wrapText="1"/>
    </xf>
    <xf numFmtId="0" fontId="1" fillId="27" borderId="31" xfId="0" applyFont="1" applyFill="1" applyBorder="1" applyAlignment="1">
      <alignment horizontal="center" vertical="center" wrapText="1"/>
    </xf>
    <xf numFmtId="0" fontId="1" fillId="27" borderId="32" xfId="0" applyFont="1" applyFill="1" applyBorder="1" applyAlignment="1">
      <alignment horizontal="center" vertical="center" wrapText="1"/>
    </xf>
    <xf numFmtId="0" fontId="1" fillId="27" borderId="33" xfId="0" applyFont="1" applyFill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1" fillId="7" borderId="31" xfId="0" applyFont="1" applyFill="1" applyBorder="1" applyAlignment="1">
      <alignment horizontal="center" vertical="center" wrapText="1"/>
    </xf>
    <xf numFmtId="0" fontId="1" fillId="7" borderId="33" xfId="0" applyFont="1" applyFill="1" applyBorder="1" applyAlignment="1">
      <alignment horizontal="center" vertical="center" wrapText="1"/>
    </xf>
    <xf numFmtId="0" fontId="2" fillId="12" borderId="19" xfId="0" applyNumberFormat="1" applyFont="1" applyFill="1" applyBorder="1" applyAlignment="1">
      <alignment horizontal="center"/>
    </xf>
    <xf numFmtId="0" fontId="2" fillId="12" borderId="20" xfId="0" applyNumberFormat="1" applyFont="1" applyFill="1" applyBorder="1" applyAlignment="1">
      <alignment horizontal="center"/>
    </xf>
    <xf numFmtId="0" fontId="2" fillId="17" borderId="19" xfId="0" applyNumberFormat="1" applyFont="1" applyFill="1" applyBorder="1" applyAlignment="1">
      <alignment horizontal="center"/>
    </xf>
    <xf numFmtId="0" fontId="2" fillId="17" borderId="20" xfId="0" applyNumberFormat="1" applyFont="1" applyFill="1" applyBorder="1" applyAlignment="1">
      <alignment horizontal="center"/>
    </xf>
    <xf numFmtId="0" fontId="2" fillId="21" borderId="19" xfId="0" applyNumberFormat="1" applyFont="1" applyFill="1" applyBorder="1" applyAlignment="1">
      <alignment horizontal="center"/>
    </xf>
    <xf numFmtId="0" fontId="2" fillId="21" borderId="20" xfId="0" applyNumberFormat="1" applyFont="1" applyFill="1" applyBorder="1" applyAlignment="1">
      <alignment horizontal="center"/>
    </xf>
    <xf numFmtId="0" fontId="2" fillId="16" borderId="19" xfId="0" applyNumberFormat="1" applyFont="1" applyFill="1" applyBorder="1" applyAlignment="1">
      <alignment horizontal="center"/>
    </xf>
    <xf numFmtId="0" fontId="2" fillId="16" borderId="20" xfId="0" applyNumberFormat="1" applyFont="1" applyFill="1" applyBorder="1" applyAlignment="1">
      <alignment horizontal="center"/>
    </xf>
    <xf numFmtId="0" fontId="0" fillId="11" borderId="19" xfId="0" applyFill="1" applyBorder="1" applyAlignment="1">
      <alignment horizontal="center" vertical="center" wrapText="1"/>
    </xf>
    <xf numFmtId="0" fontId="0" fillId="11" borderId="20" xfId="0" applyFill="1" applyBorder="1" applyAlignment="1">
      <alignment horizontal="center" vertical="center" wrapText="1"/>
    </xf>
    <xf numFmtId="0" fontId="0" fillId="12" borderId="19" xfId="0" applyFill="1" applyBorder="1" applyAlignment="1">
      <alignment horizontal="center" vertical="center" wrapText="1"/>
    </xf>
    <xf numFmtId="0" fontId="0" fillId="12" borderId="20" xfId="0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10" borderId="19" xfId="0" applyFill="1" applyBorder="1" applyAlignment="1">
      <alignment horizontal="center" vertical="center" wrapText="1"/>
    </xf>
    <xf numFmtId="0" fontId="0" fillId="10" borderId="20" xfId="0" applyFill="1" applyBorder="1" applyAlignment="1">
      <alignment horizontal="center" vertical="center" wrapText="1"/>
    </xf>
    <xf numFmtId="0" fontId="0" fillId="15" borderId="19" xfId="0" applyFill="1" applyBorder="1" applyAlignment="1">
      <alignment horizontal="center" vertical="center" wrapText="1"/>
    </xf>
    <xf numFmtId="0" fontId="0" fillId="15" borderId="20" xfId="0" applyFill="1" applyBorder="1" applyAlignment="1">
      <alignment horizontal="center" vertical="center" wrapText="1"/>
    </xf>
    <xf numFmtId="0" fontId="0" fillId="19" borderId="19" xfId="0" applyFill="1" applyBorder="1" applyAlignment="1">
      <alignment horizontal="center" vertical="center" wrapText="1"/>
    </xf>
    <xf numFmtId="0" fontId="0" fillId="19" borderId="20" xfId="0" applyFill="1" applyBorder="1" applyAlignment="1">
      <alignment horizontal="center" vertical="center" wrapText="1"/>
    </xf>
    <xf numFmtId="0" fontId="0" fillId="30" borderId="19" xfId="0" applyFill="1" applyBorder="1" applyAlignment="1">
      <alignment horizontal="center" vertical="center" wrapText="1"/>
    </xf>
    <xf numFmtId="0" fontId="0" fillId="30" borderId="20" xfId="0" applyFill="1" applyBorder="1" applyAlignment="1">
      <alignment horizontal="center" vertical="center" wrapText="1"/>
    </xf>
    <xf numFmtId="0" fontId="0" fillId="31" borderId="19" xfId="0" applyFill="1" applyBorder="1" applyAlignment="1">
      <alignment horizontal="center" vertical="center" wrapText="1"/>
    </xf>
    <xf numFmtId="0" fontId="0" fillId="31" borderId="20" xfId="0" applyFill="1" applyBorder="1" applyAlignment="1">
      <alignment horizontal="center" vertical="center" wrapText="1"/>
    </xf>
    <xf numFmtId="0" fontId="0" fillId="14" borderId="19" xfId="0" applyFill="1" applyBorder="1" applyAlignment="1">
      <alignment horizontal="center" vertical="center" wrapText="1"/>
    </xf>
    <xf numFmtId="0" fontId="0" fillId="14" borderId="20" xfId="0" applyFill="1" applyBorder="1" applyAlignment="1">
      <alignment horizontal="center" vertical="center" wrapText="1"/>
    </xf>
    <xf numFmtId="0" fontId="0" fillId="13" borderId="19" xfId="0" applyFill="1" applyBorder="1" applyAlignment="1">
      <alignment horizontal="center" vertical="center" wrapText="1"/>
    </xf>
    <xf numFmtId="0" fontId="0" fillId="13" borderId="20" xfId="0" applyFill="1" applyBorder="1" applyAlignment="1">
      <alignment horizontal="center" vertical="center" wrapText="1"/>
    </xf>
    <xf numFmtId="0" fontId="0" fillId="18" borderId="19" xfId="0" applyFill="1" applyBorder="1" applyAlignment="1">
      <alignment horizontal="center" vertical="center" wrapText="1"/>
    </xf>
    <xf numFmtId="0" fontId="0" fillId="18" borderId="20" xfId="0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/>
    </xf>
    <xf numFmtId="0" fontId="1" fillId="6" borderId="33" xfId="0" applyFont="1" applyFill="1" applyBorder="1" applyAlignment="1">
      <alignment horizontal="center" vertical="center"/>
    </xf>
    <xf numFmtId="164" fontId="1" fillId="4" borderId="30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1" fontId="0" fillId="0" borderId="19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64" fontId="1" fillId="5" borderId="31" xfId="0" applyNumberFormat="1" applyFont="1" applyFill="1" applyBorder="1" applyAlignment="1">
      <alignment horizontal="center"/>
    </xf>
    <xf numFmtId="164" fontId="1" fillId="5" borderId="32" xfId="0" applyNumberFormat="1" applyFont="1" applyFill="1" applyBorder="1" applyAlignment="1">
      <alignment horizontal="center"/>
    </xf>
    <xf numFmtId="164" fontId="1" fillId="5" borderId="33" xfId="0" applyNumberFormat="1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166" fontId="1" fillId="7" borderId="30" xfId="0" applyNumberFormat="1" applyFont="1" applyFill="1" applyBorder="1" applyAlignment="1">
      <alignment horizontal="center"/>
    </xf>
    <xf numFmtId="166" fontId="1" fillId="7" borderId="2" xfId="0" applyNumberFormat="1" applyFont="1" applyFill="1" applyBorder="1" applyAlignment="1">
      <alignment horizontal="center"/>
    </xf>
    <xf numFmtId="166" fontId="1" fillId="7" borderId="3" xfId="0" applyNumberFormat="1" applyFont="1" applyFill="1" applyBorder="1" applyAlignment="1">
      <alignment horizontal="center"/>
    </xf>
    <xf numFmtId="165" fontId="1" fillId="8" borderId="31" xfId="0" applyNumberFormat="1" applyFont="1" applyFill="1" applyBorder="1" applyAlignment="1">
      <alignment horizontal="center"/>
    </xf>
    <xf numFmtId="165" fontId="1" fillId="8" borderId="32" xfId="0" applyNumberFormat="1" applyFont="1" applyFill="1" applyBorder="1" applyAlignment="1">
      <alignment horizontal="center"/>
    </xf>
    <xf numFmtId="165" fontId="1" fillId="8" borderId="33" xfId="0" applyNumberFormat="1" applyFont="1" applyFill="1" applyBorder="1" applyAlignment="1">
      <alignment horizontal="center"/>
    </xf>
    <xf numFmtId="1" fontId="0" fillId="23" borderId="28" xfId="0" applyNumberFormat="1" applyFill="1" applyBorder="1" applyAlignment="1">
      <alignment horizontal="center"/>
    </xf>
    <xf numFmtId="1" fontId="0" fillId="23" borderId="27" xfId="0" applyNumberFormat="1" applyFill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0" fontId="1" fillId="0" borderId="3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164" fontId="1" fillId="13" borderId="31" xfId="0" applyNumberFormat="1" applyFont="1" applyFill="1" applyBorder="1" applyAlignment="1">
      <alignment horizontal="center"/>
    </xf>
    <xf numFmtId="164" fontId="1" fillId="13" borderId="32" xfId="0" applyNumberFormat="1" applyFont="1" applyFill="1" applyBorder="1" applyAlignment="1">
      <alignment horizontal="center"/>
    </xf>
    <xf numFmtId="164" fontId="1" fillId="13" borderId="33" xfId="0" applyNumberFormat="1" applyFont="1" applyFill="1" applyBorder="1" applyAlignment="1">
      <alignment horizontal="center"/>
    </xf>
    <xf numFmtId="164" fontId="1" fillId="11" borderId="30" xfId="0" applyNumberFormat="1" applyFont="1" applyFill="1" applyBorder="1" applyAlignment="1">
      <alignment horizontal="center" vertical="center"/>
    </xf>
    <xf numFmtId="164" fontId="1" fillId="11" borderId="2" xfId="0" applyNumberFormat="1" applyFont="1" applyFill="1" applyBorder="1" applyAlignment="1">
      <alignment horizontal="center" vertical="center"/>
    </xf>
    <xf numFmtId="164" fontId="1" fillId="11" borderId="3" xfId="0" applyNumberFormat="1" applyFont="1" applyFill="1" applyBorder="1" applyAlignment="1">
      <alignment horizontal="center" vertical="center"/>
    </xf>
    <xf numFmtId="165" fontId="1" fillId="25" borderId="31" xfId="0" applyNumberFormat="1" applyFont="1" applyFill="1" applyBorder="1" applyAlignment="1">
      <alignment horizontal="center"/>
    </xf>
    <xf numFmtId="167" fontId="1" fillId="24" borderId="31" xfId="0" applyNumberFormat="1" applyFont="1" applyFill="1" applyBorder="1" applyAlignment="1">
      <alignment horizontal="center"/>
    </xf>
    <xf numFmtId="167" fontId="1" fillId="24" borderId="32" xfId="0" applyNumberFormat="1" applyFont="1" applyFill="1" applyBorder="1" applyAlignment="1">
      <alignment horizontal="center"/>
    </xf>
    <xf numFmtId="167" fontId="1" fillId="24" borderId="33" xfId="0" applyNumberFormat="1" applyFont="1" applyFill="1" applyBorder="1" applyAlignment="1">
      <alignment horizontal="center"/>
    </xf>
    <xf numFmtId="165" fontId="0" fillId="0" borderId="28" xfId="0" applyNumberFormat="1" applyBorder="1" applyAlignment="1">
      <alignment horizontal="left" vertical="center" wrapText="1"/>
    </xf>
    <xf numFmtId="165" fontId="0" fillId="0" borderId="27" xfId="0" applyNumberFormat="1" applyBorder="1" applyAlignment="1">
      <alignment horizontal="left" vertical="center" wrapText="1"/>
    </xf>
    <xf numFmtId="167" fontId="0" fillId="0" borderId="28" xfId="0" applyNumberFormat="1" applyBorder="1" applyAlignment="1">
      <alignment horizontal="left" vertical="center" wrapText="1"/>
    </xf>
    <xf numFmtId="167" fontId="0" fillId="0" borderId="33" xfId="0" applyNumberFormat="1" applyFont="1" applyBorder="1" applyAlignment="1">
      <alignment horizontal="left" vertical="center" wrapText="1"/>
    </xf>
    <xf numFmtId="167" fontId="0" fillId="0" borderId="60" xfId="0" applyNumberFormat="1" applyBorder="1" applyAlignment="1">
      <alignment horizontal="left" vertical="center" wrapText="1"/>
    </xf>
    <xf numFmtId="167" fontId="0" fillId="0" borderId="55" xfId="0" applyNumberFormat="1" applyBorder="1" applyAlignment="1">
      <alignment horizontal="left" vertical="center" wrapText="1"/>
    </xf>
    <xf numFmtId="168" fontId="0" fillId="0" borderId="60" xfId="0" applyNumberFormat="1" applyBorder="1" applyAlignment="1">
      <alignment horizontal="left" vertical="center" wrapText="1"/>
    </xf>
    <xf numFmtId="168" fontId="0" fillId="0" borderId="55" xfId="0" applyNumberFormat="1" applyFont="1" applyBorder="1" applyAlignment="1">
      <alignment horizontal="left" vertical="center" wrapText="1"/>
    </xf>
    <xf numFmtId="169" fontId="0" fillId="0" borderId="60" xfId="0" applyNumberFormat="1" applyBorder="1" applyAlignment="1">
      <alignment horizontal="left" vertical="center" wrapText="1"/>
    </xf>
    <xf numFmtId="169" fontId="0" fillId="0" borderId="61" xfId="0" applyNumberFormat="1" applyBorder="1" applyAlignment="1">
      <alignment horizontal="left" vertical="center" wrapText="1"/>
    </xf>
  </cellXfs>
  <cellStyles count="1">
    <cellStyle name="Normal" xfId="0" builtinId="0"/>
  </cellStyles>
  <dxfs count="174"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800000"/>
        </patternFill>
      </fill>
    </dxf>
    <dxf>
      <fill>
        <patternFill>
          <bgColor rgb="FFD60093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theme="1" tint="0.499984740745262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rgb="FF00206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rgb="FF00206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FF6699"/>
      <color rgb="FFCCFF66"/>
      <color rgb="FFCCFF33"/>
      <color rgb="FFCCFD66"/>
      <color rgb="FF800000"/>
      <color rgb="FFA50021"/>
      <color rgb="FFFF6600"/>
      <color rgb="FFFF0000"/>
      <color rgb="FFFF99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4"/>
  <dimension ref="A1:AG367"/>
  <sheetViews>
    <sheetView tabSelected="1" zoomScale="85" zoomScaleNormal="85" workbookViewId="0">
      <pane xSplit="1" ySplit="2" topLeftCell="B340" activePane="bottomRight" state="frozen"/>
      <selection activeCell="K52" sqref="K52"/>
      <selection pane="topRight" activeCell="K52" sqref="K52"/>
      <selection pane="bottomLeft" activeCell="K52" sqref="K52"/>
      <selection pane="bottomRight" activeCell="Q315" sqref="Q315"/>
    </sheetView>
  </sheetViews>
  <sheetFormatPr defaultRowHeight="14.4" x14ac:dyDescent="0.3"/>
  <cols>
    <col min="1" max="1" width="10.88671875" customWidth="1"/>
    <col min="2" max="2" width="7.33203125" style="130" customWidth="1"/>
    <col min="3" max="7" width="7.33203125" style="129" customWidth="1"/>
    <col min="8" max="8" width="7.33203125" style="131" customWidth="1"/>
    <col min="9" max="9" width="7.33203125" style="130" customWidth="1"/>
    <col min="10" max="10" width="7.33203125" style="129" customWidth="1"/>
    <col min="11" max="11" width="7.33203125" style="131" customWidth="1"/>
    <col min="12" max="14" width="7.33203125" style="129" customWidth="1"/>
    <col min="15" max="15" width="10.6640625" style="360" customWidth="1"/>
    <col min="16" max="16" width="10.88671875" style="66" customWidth="1"/>
    <col min="17" max="17" width="10.5546875" style="361" customWidth="1"/>
    <col min="18" max="20" width="8.5546875" style="129" customWidth="1"/>
    <col min="21" max="21" width="5.6640625" style="131" customWidth="1"/>
    <col min="22" max="22" width="7.109375" style="130" customWidth="1"/>
    <col min="23" max="23" width="10.6640625" style="129" customWidth="1"/>
    <col min="24" max="24" width="9.33203125" style="129" customWidth="1"/>
    <col min="25" max="25" width="8.44140625" style="129" customWidth="1"/>
    <col min="26" max="26" width="8.6640625" style="131" customWidth="1"/>
    <col min="27" max="27" width="28.5546875" style="134" customWidth="1"/>
    <col min="28" max="28" width="11.44140625" style="55" customWidth="1"/>
    <col min="29" max="30" width="9.33203125" style="55" customWidth="1"/>
    <col min="31" max="31" width="7.88671875" style="55" customWidth="1"/>
    <col min="32" max="32" width="9.33203125" style="55" customWidth="1"/>
    <col min="33" max="33" width="28.5546875" style="56" customWidth="1"/>
  </cols>
  <sheetData>
    <row r="1" spans="1:29" s="15" customFormat="1" ht="16.5" customHeight="1" thickBot="1" x14ac:dyDescent="0.35">
      <c r="A1" s="295" t="s">
        <v>0</v>
      </c>
      <c r="B1" s="396" t="s">
        <v>2</v>
      </c>
      <c r="C1" s="397"/>
      <c r="D1" s="397"/>
      <c r="E1" s="397"/>
      <c r="F1" s="397"/>
      <c r="G1" s="397"/>
      <c r="H1" s="398"/>
      <c r="I1" s="411" t="s">
        <v>5</v>
      </c>
      <c r="J1" s="412"/>
      <c r="K1" s="413"/>
      <c r="L1" s="405" t="s">
        <v>35</v>
      </c>
      <c r="M1" s="406"/>
      <c r="N1" s="407"/>
      <c r="O1" s="408" t="s">
        <v>7</v>
      </c>
      <c r="P1" s="409"/>
      <c r="Q1" s="410"/>
      <c r="R1" s="402" t="s">
        <v>10</v>
      </c>
      <c r="S1" s="403"/>
      <c r="T1" s="403"/>
      <c r="U1" s="404"/>
      <c r="V1" s="399" t="s">
        <v>14</v>
      </c>
      <c r="W1" s="400"/>
      <c r="X1" s="400"/>
      <c r="Y1" s="400"/>
      <c r="Z1" s="401"/>
      <c r="AA1" s="296" t="s">
        <v>19</v>
      </c>
      <c r="AB1" s="30"/>
      <c r="AC1" s="31"/>
    </row>
    <row r="2" spans="1:29" s="15" customFormat="1" ht="29.4" thickBot="1" x14ac:dyDescent="0.35">
      <c r="A2" s="125"/>
      <c r="B2" s="297" t="s">
        <v>154</v>
      </c>
      <c r="C2" s="298" t="s">
        <v>153</v>
      </c>
      <c r="D2" s="298" t="s">
        <v>152</v>
      </c>
      <c r="E2" s="299" t="s">
        <v>3</v>
      </c>
      <c r="F2" s="299" t="s">
        <v>4</v>
      </c>
      <c r="G2" s="298" t="s">
        <v>6</v>
      </c>
      <c r="H2" s="300" t="s">
        <v>139</v>
      </c>
      <c r="I2" s="301" t="s">
        <v>20</v>
      </c>
      <c r="J2" s="299" t="s">
        <v>21</v>
      </c>
      <c r="K2" s="300" t="s">
        <v>135</v>
      </c>
      <c r="L2" s="355" t="s">
        <v>40</v>
      </c>
      <c r="M2" s="298" t="s">
        <v>39</v>
      </c>
      <c r="N2" s="357" t="s">
        <v>134</v>
      </c>
      <c r="O2" s="362" t="s">
        <v>8</v>
      </c>
      <c r="P2" s="363" t="s">
        <v>9</v>
      </c>
      <c r="Q2" s="364" t="s">
        <v>133</v>
      </c>
      <c r="R2" s="359" t="s">
        <v>11</v>
      </c>
      <c r="S2" s="303" t="s">
        <v>77</v>
      </c>
      <c r="T2" s="304" t="s">
        <v>41</v>
      </c>
      <c r="U2" s="305" t="s">
        <v>13</v>
      </c>
      <c r="V2" s="302" t="s">
        <v>15</v>
      </c>
      <c r="W2" s="304" t="s">
        <v>16</v>
      </c>
      <c r="X2" s="306" t="s">
        <v>17</v>
      </c>
      <c r="Y2" s="304" t="s">
        <v>140</v>
      </c>
      <c r="Z2" s="305" t="s">
        <v>18</v>
      </c>
      <c r="AA2" s="307"/>
      <c r="AB2" s="126"/>
    </row>
    <row r="3" spans="1:29" s="37" customFormat="1" ht="28.8" x14ac:dyDescent="0.3">
      <c r="A3" s="42">
        <v>42005</v>
      </c>
      <c r="B3" s="74"/>
      <c r="C3" s="32"/>
      <c r="D3" s="32"/>
      <c r="E3" s="32"/>
      <c r="F3" s="32"/>
      <c r="G3" s="32"/>
      <c r="H3" s="81"/>
      <c r="I3" s="74"/>
      <c r="J3" s="32"/>
      <c r="K3" s="81"/>
      <c r="L3" s="226"/>
      <c r="M3" s="33"/>
      <c r="N3" s="365"/>
      <c r="O3" s="133"/>
      <c r="P3" s="34"/>
      <c r="Q3" s="71"/>
      <c r="R3" s="127"/>
      <c r="S3" s="127"/>
      <c r="T3" s="35"/>
      <c r="U3" s="308" t="s">
        <v>43</v>
      </c>
      <c r="V3" s="309" t="s">
        <v>161</v>
      </c>
      <c r="W3" s="122">
        <v>0</v>
      </c>
      <c r="X3" s="123">
        <v>0</v>
      </c>
      <c r="Y3" s="124">
        <v>0</v>
      </c>
      <c r="Z3" s="128">
        <v>0</v>
      </c>
      <c r="AA3" s="310" t="s">
        <v>351</v>
      </c>
      <c r="AB3" s="36"/>
    </row>
    <row r="4" spans="1:29" s="20" customFormat="1" ht="28.8" x14ac:dyDescent="0.3">
      <c r="A4" s="43">
        <v>42006</v>
      </c>
      <c r="B4" s="74"/>
      <c r="C4" s="32"/>
      <c r="D4" s="32"/>
      <c r="E4" s="32"/>
      <c r="F4" s="32"/>
      <c r="G4" s="32"/>
      <c r="H4" s="81"/>
      <c r="I4" s="44"/>
      <c r="J4" s="14"/>
      <c r="K4" s="78"/>
      <c r="L4" s="356"/>
      <c r="M4" s="23"/>
      <c r="N4" s="358"/>
      <c r="O4" s="132"/>
      <c r="P4" s="21"/>
      <c r="Q4" s="70"/>
      <c r="R4" s="67">
        <v>11.2</v>
      </c>
      <c r="S4" s="67"/>
      <c r="T4" s="24">
        <v>3.8</v>
      </c>
      <c r="U4" s="311" t="s">
        <v>44</v>
      </c>
      <c r="V4" s="312" t="s">
        <v>45</v>
      </c>
      <c r="W4" s="16">
        <v>7</v>
      </c>
      <c r="X4" s="17">
        <v>1</v>
      </c>
      <c r="Y4" s="18">
        <v>1</v>
      </c>
      <c r="Z4" s="46">
        <v>0</v>
      </c>
      <c r="AA4" s="313" t="s">
        <v>351</v>
      </c>
      <c r="AB4" s="28"/>
    </row>
    <row r="5" spans="1:29" s="20" customFormat="1" x14ac:dyDescent="0.3">
      <c r="A5" s="43">
        <v>42007</v>
      </c>
      <c r="B5" s="74"/>
      <c r="C5" s="32"/>
      <c r="D5" s="32"/>
      <c r="E5" s="32"/>
      <c r="F5" s="32"/>
      <c r="G5" s="32"/>
      <c r="H5" s="81"/>
      <c r="I5" s="44"/>
      <c r="J5" s="14"/>
      <c r="K5" s="78"/>
      <c r="L5" s="356"/>
      <c r="M5" s="23"/>
      <c r="N5" s="358"/>
      <c r="O5" s="132"/>
      <c r="P5" s="21"/>
      <c r="Q5" s="70"/>
      <c r="R5" s="67">
        <v>7.5</v>
      </c>
      <c r="S5" s="67"/>
      <c r="T5" s="24">
        <v>1.3</v>
      </c>
      <c r="U5" s="311" t="s">
        <v>43</v>
      </c>
      <c r="V5" s="312" t="s">
        <v>46</v>
      </c>
      <c r="W5" s="16">
        <v>0</v>
      </c>
      <c r="X5" s="17">
        <v>1.5</v>
      </c>
      <c r="Y5" s="18">
        <v>3.5</v>
      </c>
      <c r="Z5" s="46">
        <v>4</v>
      </c>
      <c r="AA5" s="313" t="s">
        <v>47</v>
      </c>
      <c r="AB5" s="28"/>
    </row>
    <row r="6" spans="1:29" s="20" customFormat="1" ht="28.8" x14ac:dyDescent="0.3">
      <c r="A6" s="43">
        <v>42008</v>
      </c>
      <c r="B6" s="74"/>
      <c r="C6" s="32"/>
      <c r="D6" s="32"/>
      <c r="E6" s="32"/>
      <c r="F6" s="32"/>
      <c r="G6" s="32"/>
      <c r="H6" s="81"/>
      <c r="I6" s="44"/>
      <c r="J6" s="14"/>
      <c r="K6" s="78"/>
      <c r="L6" s="356"/>
      <c r="M6" s="23"/>
      <c r="N6" s="358"/>
      <c r="O6" s="132"/>
      <c r="P6" s="21"/>
      <c r="Q6" s="70"/>
      <c r="R6" s="67">
        <v>8.5</v>
      </c>
      <c r="S6" s="67"/>
      <c r="T6" s="24">
        <v>1.7</v>
      </c>
      <c r="U6" s="311" t="s">
        <v>48</v>
      </c>
      <c r="V6" s="314" t="s">
        <v>51</v>
      </c>
      <c r="W6" s="16">
        <v>15</v>
      </c>
      <c r="X6" s="17">
        <v>3.5</v>
      </c>
      <c r="Y6" s="18">
        <v>4.5</v>
      </c>
      <c r="Z6" s="46">
        <v>7.5</v>
      </c>
      <c r="AA6" s="313" t="s">
        <v>73</v>
      </c>
      <c r="AB6" s="28"/>
    </row>
    <row r="7" spans="1:29" s="20" customFormat="1" x14ac:dyDescent="0.3">
      <c r="A7" s="43">
        <v>42009</v>
      </c>
      <c r="B7" s="74"/>
      <c r="C7" s="32"/>
      <c r="D7" s="32"/>
      <c r="E7" s="32"/>
      <c r="F7" s="32"/>
      <c r="G7" s="32"/>
      <c r="H7" s="81"/>
      <c r="I7" s="44"/>
      <c r="J7" s="14"/>
      <c r="K7" s="78"/>
      <c r="L7" s="356"/>
      <c r="M7" s="23"/>
      <c r="N7" s="358"/>
      <c r="O7" s="132"/>
      <c r="P7" s="21"/>
      <c r="Q7" s="70"/>
      <c r="R7" s="67">
        <v>13.3</v>
      </c>
      <c r="S7" s="67"/>
      <c r="T7" s="24">
        <v>3.1</v>
      </c>
      <c r="U7" s="311" t="s">
        <v>48</v>
      </c>
      <c r="V7" s="314" t="s">
        <v>51</v>
      </c>
      <c r="W7" s="16">
        <v>0</v>
      </c>
      <c r="X7" s="17">
        <v>0</v>
      </c>
      <c r="Y7" s="18">
        <v>0</v>
      </c>
      <c r="Z7" s="46">
        <v>8.1999999999999993</v>
      </c>
      <c r="AA7" s="313" t="s">
        <v>54</v>
      </c>
      <c r="AB7" s="28"/>
    </row>
    <row r="8" spans="1:29" s="20" customFormat="1" x14ac:dyDescent="0.3">
      <c r="A8" s="43">
        <v>42010</v>
      </c>
      <c r="B8" s="74"/>
      <c r="C8" s="32"/>
      <c r="D8" s="32"/>
      <c r="E8" s="32"/>
      <c r="F8" s="32"/>
      <c r="G8" s="32"/>
      <c r="H8" s="81"/>
      <c r="I8" s="44"/>
      <c r="J8" s="14"/>
      <c r="K8" s="78"/>
      <c r="L8" s="356"/>
      <c r="M8" s="23"/>
      <c r="N8" s="358"/>
      <c r="O8" s="132"/>
      <c r="P8" s="21"/>
      <c r="Q8" s="70"/>
      <c r="R8" s="67">
        <v>10.1</v>
      </c>
      <c r="S8" s="67"/>
      <c r="T8" s="24">
        <v>3.4</v>
      </c>
      <c r="U8" s="311" t="s">
        <v>49</v>
      </c>
      <c r="V8" s="314" t="s">
        <v>51</v>
      </c>
      <c r="W8" s="16">
        <v>0</v>
      </c>
      <c r="X8" s="17">
        <v>1.5</v>
      </c>
      <c r="Y8" s="18">
        <v>3.5</v>
      </c>
      <c r="Z8" s="46">
        <v>9</v>
      </c>
      <c r="AA8" s="313" t="s">
        <v>54</v>
      </c>
      <c r="AB8" s="28"/>
    </row>
    <row r="9" spans="1:29" s="20" customFormat="1" x14ac:dyDescent="0.3">
      <c r="A9" s="43">
        <v>42011</v>
      </c>
      <c r="B9" s="74"/>
      <c r="C9" s="32"/>
      <c r="D9" s="32"/>
      <c r="E9" s="32"/>
      <c r="F9" s="32"/>
      <c r="G9" s="32"/>
      <c r="H9" s="81"/>
      <c r="I9" s="44"/>
      <c r="J9" s="14"/>
      <c r="K9" s="78"/>
      <c r="L9" s="356"/>
      <c r="M9" s="23"/>
      <c r="N9" s="358"/>
      <c r="O9" s="132"/>
      <c r="P9" s="21"/>
      <c r="Q9" s="70"/>
      <c r="R9" s="67">
        <v>2.2000000000000002</v>
      </c>
      <c r="S9" s="67"/>
      <c r="T9" s="24">
        <v>0</v>
      </c>
      <c r="U9" s="311" t="s">
        <v>50</v>
      </c>
      <c r="V9" s="314"/>
      <c r="W9" s="16">
        <v>0</v>
      </c>
      <c r="X9" s="17">
        <v>0</v>
      </c>
      <c r="Y9" s="18">
        <v>0</v>
      </c>
      <c r="Z9" s="46">
        <v>7</v>
      </c>
      <c r="AA9" s="313" t="s">
        <v>76</v>
      </c>
      <c r="AB9" s="28"/>
    </row>
    <row r="10" spans="1:29" s="20" customFormat="1" x14ac:dyDescent="0.3">
      <c r="A10" s="43">
        <v>42012</v>
      </c>
      <c r="B10" s="74"/>
      <c r="C10" s="32"/>
      <c r="D10" s="32"/>
      <c r="E10" s="32"/>
      <c r="F10" s="32"/>
      <c r="G10" s="32"/>
      <c r="H10" s="81"/>
      <c r="I10" s="44"/>
      <c r="J10" s="14"/>
      <c r="K10" s="78"/>
      <c r="L10" s="356"/>
      <c r="M10" s="23"/>
      <c r="N10" s="358"/>
      <c r="O10" s="132"/>
      <c r="P10" s="21"/>
      <c r="Q10" s="70"/>
      <c r="R10" s="67">
        <v>8.1999999999999993</v>
      </c>
      <c r="S10" s="67"/>
      <c r="T10" s="24">
        <v>0.8</v>
      </c>
      <c r="U10" s="311" t="s">
        <v>50</v>
      </c>
      <c r="V10" s="314" t="s">
        <v>51</v>
      </c>
      <c r="W10" s="16">
        <v>0</v>
      </c>
      <c r="X10" s="17">
        <v>0.2</v>
      </c>
      <c r="Y10" s="18">
        <v>0.3</v>
      </c>
      <c r="Z10" s="46">
        <v>6.8</v>
      </c>
      <c r="AA10" s="313" t="s">
        <v>55</v>
      </c>
      <c r="AB10" s="28"/>
    </row>
    <row r="11" spans="1:29" s="20" customFormat="1" x14ac:dyDescent="0.3">
      <c r="A11" s="43">
        <v>42013</v>
      </c>
      <c r="B11" s="74"/>
      <c r="C11" s="32"/>
      <c r="D11" s="32"/>
      <c r="E11" s="32"/>
      <c r="F11" s="32"/>
      <c r="G11" s="32"/>
      <c r="H11" s="81"/>
      <c r="I11" s="44"/>
      <c r="J11" s="14"/>
      <c r="K11" s="78"/>
      <c r="L11" s="356"/>
      <c r="M11" s="23"/>
      <c r="N11" s="358"/>
      <c r="O11" s="132"/>
      <c r="P11" s="21"/>
      <c r="Q11" s="70"/>
      <c r="R11" s="67">
        <v>10.8</v>
      </c>
      <c r="S11" s="67"/>
      <c r="T11" s="24">
        <v>1.2</v>
      </c>
      <c r="U11" s="311" t="s">
        <v>43</v>
      </c>
      <c r="V11" s="314" t="s">
        <v>45</v>
      </c>
      <c r="W11" s="16">
        <v>5</v>
      </c>
      <c r="X11" s="17">
        <v>6</v>
      </c>
      <c r="Y11" s="18">
        <v>9</v>
      </c>
      <c r="Z11" s="46">
        <v>14</v>
      </c>
      <c r="AA11" s="313" t="s">
        <v>55</v>
      </c>
      <c r="AB11" s="28"/>
    </row>
    <row r="12" spans="1:29" s="20" customFormat="1" x14ac:dyDescent="0.3">
      <c r="A12" s="43">
        <v>42014</v>
      </c>
      <c r="B12" s="74"/>
      <c r="C12" s="32"/>
      <c r="D12" s="32"/>
      <c r="E12" s="32"/>
      <c r="F12" s="32"/>
      <c r="G12" s="32"/>
      <c r="H12" s="81"/>
      <c r="I12" s="44"/>
      <c r="J12" s="14"/>
      <c r="K12" s="78"/>
      <c r="L12" s="356"/>
      <c r="M12" s="23"/>
      <c r="N12" s="358"/>
      <c r="O12" s="132"/>
      <c r="P12" s="21"/>
      <c r="Q12" s="70"/>
      <c r="R12" s="67">
        <v>3.1</v>
      </c>
      <c r="S12" s="67"/>
      <c r="T12" s="24">
        <v>0.1</v>
      </c>
      <c r="U12" s="311" t="s">
        <v>43</v>
      </c>
      <c r="V12" s="314" t="s">
        <v>45</v>
      </c>
      <c r="W12" s="16">
        <v>1</v>
      </c>
      <c r="X12" s="17">
        <v>4.8</v>
      </c>
      <c r="Y12" s="18">
        <v>2</v>
      </c>
      <c r="Z12" s="46">
        <v>10</v>
      </c>
      <c r="AA12" s="313" t="s">
        <v>56</v>
      </c>
      <c r="AB12" s="28"/>
    </row>
    <row r="13" spans="1:29" s="20" customFormat="1" x14ac:dyDescent="0.3">
      <c r="A13" s="43">
        <v>42015</v>
      </c>
      <c r="B13" s="74"/>
      <c r="C13" s="32"/>
      <c r="D13" s="32"/>
      <c r="E13" s="32"/>
      <c r="F13" s="32"/>
      <c r="G13" s="32"/>
      <c r="H13" s="81"/>
      <c r="I13" s="44"/>
      <c r="J13" s="14"/>
      <c r="K13" s="78"/>
      <c r="L13" s="356"/>
      <c r="M13" s="23"/>
      <c r="N13" s="358"/>
      <c r="O13" s="132"/>
      <c r="P13" s="21"/>
      <c r="Q13" s="70"/>
      <c r="R13" s="67">
        <v>5.3</v>
      </c>
      <c r="S13" s="67"/>
      <c r="T13" s="24">
        <v>0.1</v>
      </c>
      <c r="U13" s="311" t="s">
        <v>48</v>
      </c>
      <c r="V13" s="314" t="s">
        <v>52</v>
      </c>
      <c r="W13" s="16">
        <v>5</v>
      </c>
      <c r="X13" s="17">
        <v>2</v>
      </c>
      <c r="Y13" s="18">
        <v>0</v>
      </c>
      <c r="Z13" s="46">
        <v>9</v>
      </c>
      <c r="AA13" s="313" t="s">
        <v>55</v>
      </c>
      <c r="AB13" s="28"/>
    </row>
    <row r="14" spans="1:29" s="20" customFormat="1" x14ac:dyDescent="0.3">
      <c r="A14" s="43">
        <v>42016</v>
      </c>
      <c r="B14" s="74"/>
      <c r="C14" s="32"/>
      <c r="D14" s="32"/>
      <c r="E14" s="32"/>
      <c r="F14" s="32"/>
      <c r="G14" s="32"/>
      <c r="H14" s="81"/>
      <c r="I14" s="44"/>
      <c r="J14" s="14"/>
      <c r="K14" s="78"/>
      <c r="L14" s="356"/>
      <c r="M14" s="23"/>
      <c r="N14" s="358"/>
      <c r="O14" s="132"/>
      <c r="P14" s="21"/>
      <c r="Q14" s="70"/>
      <c r="R14" s="67">
        <v>4.5999999999999996</v>
      </c>
      <c r="S14" s="67"/>
      <c r="T14" s="24">
        <v>0</v>
      </c>
      <c r="U14" s="311" t="s">
        <v>43</v>
      </c>
      <c r="V14" s="314" t="s">
        <v>162</v>
      </c>
      <c r="W14" s="16">
        <v>0</v>
      </c>
      <c r="X14" s="17">
        <v>0</v>
      </c>
      <c r="Y14" s="18">
        <v>0.1</v>
      </c>
      <c r="Z14" s="46">
        <v>7</v>
      </c>
      <c r="AA14" s="313" t="s">
        <v>57</v>
      </c>
      <c r="AB14" s="28"/>
    </row>
    <row r="15" spans="1:29" s="20" customFormat="1" x14ac:dyDescent="0.3">
      <c r="A15" s="43">
        <v>42017</v>
      </c>
      <c r="B15" s="74"/>
      <c r="C15" s="32"/>
      <c r="D15" s="32"/>
      <c r="E15" s="32"/>
      <c r="F15" s="32"/>
      <c r="G15" s="32"/>
      <c r="H15" s="81"/>
      <c r="I15" s="44"/>
      <c r="J15" s="14"/>
      <c r="K15" s="78"/>
      <c r="L15" s="356"/>
      <c r="M15" s="23"/>
      <c r="N15" s="358"/>
      <c r="O15" s="132"/>
      <c r="P15" s="21"/>
      <c r="Q15" s="70"/>
      <c r="R15" s="67">
        <v>6.8</v>
      </c>
      <c r="S15" s="67"/>
      <c r="T15" s="24">
        <v>0.2</v>
      </c>
      <c r="U15" s="311" t="s">
        <v>43</v>
      </c>
      <c r="V15" s="315"/>
      <c r="W15" s="25">
        <v>0</v>
      </c>
      <c r="X15" s="26">
        <v>0</v>
      </c>
      <c r="Y15" s="27">
        <v>0</v>
      </c>
      <c r="Z15" s="29">
        <v>6</v>
      </c>
      <c r="AA15" s="316" t="s">
        <v>165</v>
      </c>
      <c r="AB15" s="28"/>
    </row>
    <row r="16" spans="1:29" s="20" customFormat="1" x14ac:dyDescent="0.3">
      <c r="A16" s="43">
        <v>42018</v>
      </c>
      <c r="B16" s="74"/>
      <c r="C16" s="32"/>
      <c r="D16" s="32"/>
      <c r="E16" s="32"/>
      <c r="F16" s="32"/>
      <c r="G16" s="32"/>
      <c r="H16" s="81"/>
      <c r="I16" s="44"/>
      <c r="J16" s="14"/>
      <c r="K16" s="78"/>
      <c r="L16" s="356"/>
      <c r="M16" s="23"/>
      <c r="N16" s="358"/>
      <c r="O16" s="132"/>
      <c r="P16" s="21"/>
      <c r="Q16" s="70"/>
      <c r="R16" s="67">
        <v>7.1</v>
      </c>
      <c r="S16" s="67"/>
      <c r="T16" s="24">
        <v>0.3</v>
      </c>
      <c r="U16" s="311" t="s">
        <v>43</v>
      </c>
      <c r="V16" s="315"/>
      <c r="W16" s="25">
        <v>0</v>
      </c>
      <c r="X16" s="26">
        <v>0</v>
      </c>
      <c r="Y16" s="27">
        <v>0</v>
      </c>
      <c r="Z16" s="29">
        <v>5.5</v>
      </c>
      <c r="AA16" s="316" t="s">
        <v>58</v>
      </c>
      <c r="AB16" s="28"/>
    </row>
    <row r="17" spans="1:28" s="20" customFormat="1" x14ac:dyDescent="0.3">
      <c r="A17" s="43">
        <v>42019</v>
      </c>
      <c r="B17" s="74"/>
      <c r="C17" s="32"/>
      <c r="D17" s="32"/>
      <c r="E17" s="32"/>
      <c r="F17" s="32"/>
      <c r="G17" s="32"/>
      <c r="H17" s="81"/>
      <c r="I17" s="44"/>
      <c r="J17" s="14"/>
      <c r="K17" s="78"/>
      <c r="L17" s="356"/>
      <c r="M17" s="23"/>
      <c r="N17" s="358"/>
      <c r="O17" s="132"/>
      <c r="P17" s="21"/>
      <c r="Q17" s="70"/>
      <c r="R17" s="67">
        <v>3.8</v>
      </c>
      <c r="S17" s="67"/>
      <c r="T17" s="24">
        <v>0</v>
      </c>
      <c r="U17" s="311" t="s">
        <v>43</v>
      </c>
      <c r="V17" s="315" t="s">
        <v>45</v>
      </c>
      <c r="W17" s="25">
        <v>0</v>
      </c>
      <c r="X17" s="26">
        <v>3</v>
      </c>
      <c r="Y17" s="27">
        <v>2</v>
      </c>
      <c r="Z17" s="29">
        <v>5</v>
      </c>
      <c r="AA17" s="316" t="s">
        <v>59</v>
      </c>
      <c r="AB17" s="28"/>
    </row>
    <row r="18" spans="1:28" s="20" customFormat="1" x14ac:dyDescent="0.3">
      <c r="A18" s="43">
        <v>42020</v>
      </c>
      <c r="B18" s="74"/>
      <c r="C18" s="32"/>
      <c r="D18" s="32"/>
      <c r="E18" s="32"/>
      <c r="F18" s="32"/>
      <c r="G18" s="32"/>
      <c r="H18" s="81"/>
      <c r="I18" s="44"/>
      <c r="J18" s="14"/>
      <c r="K18" s="78"/>
      <c r="L18" s="356"/>
      <c r="M18" s="23"/>
      <c r="N18" s="358"/>
      <c r="O18" s="132"/>
      <c r="P18" s="21"/>
      <c r="Q18" s="70"/>
      <c r="R18" s="67">
        <v>9.1</v>
      </c>
      <c r="S18" s="67"/>
      <c r="T18" s="24">
        <v>1.1000000000000001</v>
      </c>
      <c r="U18" s="311" t="s">
        <v>43</v>
      </c>
      <c r="V18" s="315"/>
      <c r="W18" s="25">
        <v>0</v>
      </c>
      <c r="X18" s="26">
        <v>0</v>
      </c>
      <c r="Y18" s="27">
        <v>0</v>
      </c>
      <c r="Z18" s="29">
        <v>4</v>
      </c>
      <c r="AA18" s="316" t="s">
        <v>60</v>
      </c>
      <c r="AB18" s="28"/>
    </row>
    <row r="19" spans="1:28" s="20" customFormat="1" x14ac:dyDescent="0.3">
      <c r="A19" s="43">
        <v>42021</v>
      </c>
      <c r="B19" s="74"/>
      <c r="C19" s="32"/>
      <c r="D19" s="32"/>
      <c r="E19" s="32"/>
      <c r="F19" s="32"/>
      <c r="G19" s="32"/>
      <c r="H19" s="81"/>
      <c r="I19" s="44"/>
      <c r="J19" s="14"/>
      <c r="K19" s="78"/>
      <c r="L19" s="356"/>
      <c r="M19" s="23"/>
      <c r="N19" s="358"/>
      <c r="O19" s="132"/>
      <c r="P19" s="21"/>
      <c r="Q19" s="70"/>
      <c r="R19" s="67">
        <v>8.9</v>
      </c>
      <c r="S19" s="67"/>
      <c r="T19" s="24">
        <v>0.8</v>
      </c>
      <c r="U19" s="311" t="s">
        <v>43</v>
      </c>
      <c r="V19" s="315"/>
      <c r="W19" s="25">
        <v>0</v>
      </c>
      <c r="X19" s="26">
        <v>0</v>
      </c>
      <c r="Y19" s="27">
        <v>0</v>
      </c>
      <c r="Z19" s="29">
        <v>3</v>
      </c>
      <c r="AA19" s="316" t="s">
        <v>60</v>
      </c>
      <c r="AB19" s="28"/>
    </row>
    <row r="20" spans="1:28" s="20" customFormat="1" x14ac:dyDescent="0.3">
      <c r="A20" s="43">
        <v>42022</v>
      </c>
      <c r="B20" s="74"/>
      <c r="C20" s="32"/>
      <c r="D20" s="32"/>
      <c r="E20" s="32"/>
      <c r="F20" s="32"/>
      <c r="G20" s="32"/>
      <c r="H20" s="81"/>
      <c r="I20" s="44"/>
      <c r="J20" s="14"/>
      <c r="K20" s="78"/>
      <c r="L20" s="356"/>
      <c r="M20" s="23"/>
      <c r="N20" s="358"/>
      <c r="O20" s="132"/>
      <c r="P20" s="21"/>
      <c r="Q20" s="70"/>
      <c r="R20" s="67">
        <v>5.9</v>
      </c>
      <c r="S20" s="67"/>
      <c r="T20" s="24">
        <v>0.1</v>
      </c>
      <c r="U20" s="311" t="s">
        <v>43</v>
      </c>
      <c r="V20" s="315" t="s">
        <v>52</v>
      </c>
      <c r="W20" s="25">
        <v>0</v>
      </c>
      <c r="X20" s="26">
        <v>0.8</v>
      </c>
      <c r="Y20" s="27">
        <v>0</v>
      </c>
      <c r="Z20" s="29">
        <v>2</v>
      </c>
      <c r="AA20" s="316" t="s">
        <v>61</v>
      </c>
      <c r="AB20" s="28"/>
    </row>
    <row r="21" spans="1:28" s="20" customFormat="1" x14ac:dyDescent="0.3">
      <c r="A21" s="43">
        <v>42023</v>
      </c>
      <c r="B21" s="74"/>
      <c r="C21" s="32"/>
      <c r="D21" s="32"/>
      <c r="E21" s="32"/>
      <c r="F21" s="32"/>
      <c r="G21" s="32"/>
      <c r="H21" s="81"/>
      <c r="I21" s="44"/>
      <c r="J21" s="14"/>
      <c r="K21" s="78"/>
      <c r="L21" s="356"/>
      <c r="M21" s="23"/>
      <c r="N21" s="358"/>
      <c r="O21" s="132"/>
      <c r="P21" s="21"/>
      <c r="Q21" s="70"/>
      <c r="R21" s="67">
        <v>1.5</v>
      </c>
      <c r="S21" s="67"/>
      <c r="T21" s="24">
        <v>0</v>
      </c>
      <c r="U21" s="311" t="s">
        <v>50</v>
      </c>
      <c r="V21" s="315" t="s">
        <v>52</v>
      </c>
      <c r="W21" s="25">
        <v>0</v>
      </c>
      <c r="X21" s="26">
        <v>1</v>
      </c>
      <c r="Y21" s="27">
        <v>0</v>
      </c>
      <c r="Z21" s="29">
        <v>1</v>
      </c>
      <c r="AA21" s="316" t="s">
        <v>55</v>
      </c>
      <c r="AB21" s="28"/>
    </row>
    <row r="22" spans="1:28" s="20" customFormat="1" x14ac:dyDescent="0.3">
      <c r="A22" s="43">
        <v>42024</v>
      </c>
      <c r="B22" s="74"/>
      <c r="C22" s="32"/>
      <c r="D22" s="32"/>
      <c r="E22" s="32"/>
      <c r="F22" s="32"/>
      <c r="G22" s="32"/>
      <c r="H22" s="81"/>
      <c r="I22" s="44"/>
      <c r="J22" s="14"/>
      <c r="K22" s="78"/>
      <c r="L22" s="356"/>
      <c r="M22" s="23"/>
      <c r="N22" s="358"/>
      <c r="O22" s="132"/>
      <c r="P22" s="21"/>
      <c r="Q22" s="70"/>
      <c r="R22" s="67">
        <v>3.4</v>
      </c>
      <c r="S22" s="67"/>
      <c r="T22" s="24">
        <v>0</v>
      </c>
      <c r="U22" s="311" t="s">
        <v>50</v>
      </c>
      <c r="V22" s="315" t="s">
        <v>52</v>
      </c>
      <c r="W22" s="25">
        <v>2</v>
      </c>
      <c r="X22" s="26">
        <v>0.5</v>
      </c>
      <c r="Y22" s="27">
        <v>0</v>
      </c>
      <c r="Z22" s="29">
        <v>0</v>
      </c>
      <c r="AA22" s="316" t="s">
        <v>62</v>
      </c>
      <c r="AB22" s="28"/>
    </row>
    <row r="23" spans="1:28" s="20" customFormat="1" x14ac:dyDescent="0.3">
      <c r="A23" s="43">
        <v>42025</v>
      </c>
      <c r="B23" s="74"/>
      <c r="C23" s="32"/>
      <c r="D23" s="32"/>
      <c r="E23" s="32"/>
      <c r="F23" s="32"/>
      <c r="G23" s="32"/>
      <c r="H23" s="81"/>
      <c r="I23" s="44"/>
      <c r="J23" s="14"/>
      <c r="K23" s="78"/>
      <c r="L23" s="356"/>
      <c r="M23" s="23"/>
      <c r="N23" s="358"/>
      <c r="O23" s="132"/>
      <c r="P23" s="21"/>
      <c r="Q23" s="70"/>
      <c r="R23" s="67">
        <v>3.3</v>
      </c>
      <c r="S23" s="67"/>
      <c r="T23" s="24">
        <v>0</v>
      </c>
      <c r="U23" s="311" t="s">
        <v>50</v>
      </c>
      <c r="V23" s="315" t="s">
        <v>163</v>
      </c>
      <c r="W23" s="25">
        <v>4</v>
      </c>
      <c r="X23" s="26">
        <v>0</v>
      </c>
      <c r="Y23" s="27">
        <v>0</v>
      </c>
      <c r="Z23" s="29">
        <v>0</v>
      </c>
      <c r="AA23" s="316" t="s">
        <v>63</v>
      </c>
      <c r="AB23" s="28"/>
    </row>
    <row r="24" spans="1:28" s="20" customFormat="1" x14ac:dyDescent="0.3">
      <c r="A24" s="43">
        <v>42026</v>
      </c>
      <c r="B24" s="74"/>
      <c r="C24" s="32"/>
      <c r="D24" s="32"/>
      <c r="E24" s="32"/>
      <c r="F24" s="32"/>
      <c r="G24" s="32"/>
      <c r="H24" s="81"/>
      <c r="I24" s="44"/>
      <c r="J24" s="14"/>
      <c r="K24" s="78"/>
      <c r="L24" s="356"/>
      <c r="M24" s="23"/>
      <c r="N24" s="358"/>
      <c r="O24" s="132"/>
      <c r="P24" s="21"/>
      <c r="Q24" s="70"/>
      <c r="R24" s="67">
        <v>2</v>
      </c>
      <c r="S24" s="67"/>
      <c r="T24" s="24">
        <v>0</v>
      </c>
      <c r="U24" s="311" t="s">
        <v>50</v>
      </c>
      <c r="V24" s="315" t="s">
        <v>52</v>
      </c>
      <c r="W24" s="25">
        <v>4</v>
      </c>
      <c r="X24" s="26">
        <v>3</v>
      </c>
      <c r="Y24" s="27">
        <v>0</v>
      </c>
      <c r="Z24" s="29">
        <v>0</v>
      </c>
      <c r="AA24" s="316" t="s">
        <v>63</v>
      </c>
      <c r="AB24" s="28"/>
    </row>
    <row r="25" spans="1:28" s="20" customFormat="1" x14ac:dyDescent="0.3">
      <c r="A25" s="43">
        <v>42027</v>
      </c>
      <c r="B25" s="74"/>
      <c r="C25" s="32"/>
      <c r="D25" s="32"/>
      <c r="E25" s="32"/>
      <c r="F25" s="32"/>
      <c r="G25" s="32"/>
      <c r="H25" s="81"/>
      <c r="I25" s="44"/>
      <c r="J25" s="14"/>
      <c r="K25" s="78"/>
      <c r="L25" s="356"/>
      <c r="M25" s="23"/>
      <c r="N25" s="358"/>
      <c r="O25" s="132"/>
      <c r="P25" s="21"/>
      <c r="Q25" s="70"/>
      <c r="R25" s="67">
        <v>3.4</v>
      </c>
      <c r="S25" s="67"/>
      <c r="T25" s="24">
        <v>0.1</v>
      </c>
      <c r="U25" s="311" t="s">
        <v>49</v>
      </c>
      <c r="V25" s="315" t="s">
        <v>163</v>
      </c>
      <c r="W25" s="25">
        <v>1</v>
      </c>
      <c r="X25" s="26">
        <v>0</v>
      </c>
      <c r="Y25" s="27">
        <v>0</v>
      </c>
      <c r="Z25" s="29">
        <v>0</v>
      </c>
      <c r="AA25" s="316" t="s">
        <v>55</v>
      </c>
      <c r="AB25" s="28"/>
    </row>
    <row r="26" spans="1:28" s="20" customFormat="1" x14ac:dyDescent="0.3">
      <c r="A26" s="43">
        <v>42028</v>
      </c>
      <c r="B26" s="74"/>
      <c r="C26" s="32"/>
      <c r="D26" s="32"/>
      <c r="E26" s="32"/>
      <c r="F26" s="32"/>
      <c r="G26" s="32"/>
      <c r="H26" s="81"/>
      <c r="I26" s="44"/>
      <c r="J26" s="14"/>
      <c r="K26" s="78"/>
      <c r="L26" s="356"/>
      <c r="M26" s="23"/>
      <c r="N26" s="358"/>
      <c r="O26" s="132"/>
      <c r="P26" s="21"/>
      <c r="Q26" s="70"/>
      <c r="R26" s="67"/>
      <c r="S26" s="67"/>
      <c r="T26" s="24"/>
      <c r="U26" s="311"/>
      <c r="V26" s="315" t="s">
        <v>45</v>
      </c>
      <c r="W26" s="25">
        <v>0</v>
      </c>
      <c r="X26" s="26">
        <v>6</v>
      </c>
      <c r="Y26" s="27">
        <v>1</v>
      </c>
      <c r="Z26" s="29">
        <v>0</v>
      </c>
      <c r="AA26" s="316" t="s">
        <v>55</v>
      </c>
      <c r="AB26" s="28"/>
    </row>
    <row r="27" spans="1:28" s="20" customFormat="1" x14ac:dyDescent="0.3">
      <c r="A27" s="43">
        <v>42029</v>
      </c>
      <c r="B27" s="74"/>
      <c r="C27" s="32"/>
      <c r="D27" s="32"/>
      <c r="E27" s="32"/>
      <c r="F27" s="32"/>
      <c r="G27" s="32"/>
      <c r="H27" s="81"/>
      <c r="I27" s="44"/>
      <c r="J27" s="14"/>
      <c r="K27" s="78"/>
      <c r="L27" s="356"/>
      <c r="M27" s="23"/>
      <c r="N27" s="358"/>
      <c r="O27" s="132"/>
      <c r="P27" s="21"/>
      <c r="Q27" s="70"/>
      <c r="R27" s="67"/>
      <c r="S27" s="67"/>
      <c r="T27" s="24"/>
      <c r="U27" s="311"/>
      <c r="V27" s="315" t="s">
        <v>51</v>
      </c>
      <c r="W27" s="25">
        <v>0</v>
      </c>
      <c r="X27" s="26">
        <v>1.1000000000000001</v>
      </c>
      <c r="Y27" s="27">
        <v>1</v>
      </c>
      <c r="Z27" s="29">
        <v>0.1</v>
      </c>
      <c r="AA27" s="316" t="s">
        <v>55</v>
      </c>
      <c r="AB27" s="28"/>
    </row>
    <row r="28" spans="1:28" s="20" customFormat="1" x14ac:dyDescent="0.3">
      <c r="A28" s="43">
        <v>42030</v>
      </c>
      <c r="B28" s="74"/>
      <c r="C28" s="32"/>
      <c r="D28" s="32"/>
      <c r="E28" s="32"/>
      <c r="F28" s="32"/>
      <c r="G28" s="32"/>
      <c r="H28" s="81"/>
      <c r="I28" s="44"/>
      <c r="J28" s="14"/>
      <c r="K28" s="78"/>
      <c r="L28" s="356"/>
      <c r="M28" s="23"/>
      <c r="N28" s="358"/>
      <c r="O28" s="132"/>
      <c r="P28" s="21"/>
      <c r="Q28" s="70"/>
      <c r="R28" s="67"/>
      <c r="S28" s="67"/>
      <c r="T28" s="24"/>
      <c r="U28" s="311"/>
      <c r="V28" s="315" t="s">
        <v>51</v>
      </c>
      <c r="W28" s="25">
        <v>0</v>
      </c>
      <c r="X28" s="26">
        <v>1</v>
      </c>
      <c r="Y28" s="27">
        <v>0.5</v>
      </c>
      <c r="Z28" s="29">
        <v>0</v>
      </c>
      <c r="AA28" s="316" t="s">
        <v>55</v>
      </c>
      <c r="AB28" s="28"/>
    </row>
    <row r="29" spans="1:28" s="20" customFormat="1" x14ac:dyDescent="0.3">
      <c r="A29" s="43">
        <v>42031</v>
      </c>
      <c r="B29" s="74"/>
      <c r="C29" s="32"/>
      <c r="D29" s="32"/>
      <c r="E29" s="32"/>
      <c r="F29" s="32"/>
      <c r="G29" s="32"/>
      <c r="H29" s="81"/>
      <c r="I29" s="44"/>
      <c r="J29" s="14"/>
      <c r="K29" s="78"/>
      <c r="L29" s="356"/>
      <c r="M29" s="23"/>
      <c r="N29" s="358"/>
      <c r="O29" s="132"/>
      <c r="P29" s="21"/>
      <c r="Q29" s="70"/>
      <c r="R29" s="67"/>
      <c r="S29" s="67"/>
      <c r="T29" s="24"/>
      <c r="U29" s="311"/>
      <c r="V29" s="315"/>
      <c r="W29" s="25">
        <v>0</v>
      </c>
      <c r="X29" s="26">
        <v>0</v>
      </c>
      <c r="Y29" s="27">
        <v>0</v>
      </c>
      <c r="Z29" s="29">
        <v>0</v>
      </c>
      <c r="AA29" s="316" t="s">
        <v>54</v>
      </c>
      <c r="AB29" s="28"/>
    </row>
    <row r="30" spans="1:28" s="20" customFormat="1" x14ac:dyDescent="0.3">
      <c r="A30" s="43">
        <v>42032</v>
      </c>
      <c r="B30" s="74"/>
      <c r="C30" s="32"/>
      <c r="D30" s="32"/>
      <c r="E30" s="32"/>
      <c r="F30" s="32"/>
      <c r="G30" s="32"/>
      <c r="H30" s="81"/>
      <c r="I30" s="44"/>
      <c r="J30" s="14"/>
      <c r="K30" s="78"/>
      <c r="L30" s="356"/>
      <c r="M30" s="23"/>
      <c r="N30" s="358"/>
      <c r="O30" s="132"/>
      <c r="P30" s="21"/>
      <c r="Q30" s="70"/>
      <c r="R30" s="67"/>
      <c r="S30" s="67"/>
      <c r="T30" s="24"/>
      <c r="U30" s="311"/>
      <c r="V30" s="315"/>
      <c r="W30" s="25">
        <v>0</v>
      </c>
      <c r="X30" s="26">
        <v>0</v>
      </c>
      <c r="Y30" s="27">
        <v>0</v>
      </c>
      <c r="Z30" s="29">
        <v>0</v>
      </c>
      <c r="AA30" s="316" t="s">
        <v>64</v>
      </c>
      <c r="AB30" s="28"/>
    </row>
    <row r="31" spans="1:28" s="20" customFormat="1" x14ac:dyDescent="0.3">
      <c r="A31" s="43">
        <v>42033</v>
      </c>
      <c r="B31" s="74"/>
      <c r="C31" s="32"/>
      <c r="D31" s="32"/>
      <c r="E31" s="32"/>
      <c r="F31" s="32"/>
      <c r="G31" s="32"/>
      <c r="H31" s="81"/>
      <c r="I31" s="44"/>
      <c r="J31" s="14"/>
      <c r="K31" s="78"/>
      <c r="L31" s="356"/>
      <c r="M31" s="23"/>
      <c r="N31" s="358"/>
      <c r="O31" s="132"/>
      <c r="P31" s="21"/>
      <c r="Q31" s="70"/>
      <c r="R31" s="67"/>
      <c r="S31" s="67"/>
      <c r="T31" s="24"/>
      <c r="U31" s="311"/>
      <c r="V31" s="315" t="s">
        <v>53</v>
      </c>
      <c r="W31" s="25">
        <v>0</v>
      </c>
      <c r="X31" s="26">
        <v>1.8</v>
      </c>
      <c r="Y31" s="27">
        <v>2</v>
      </c>
      <c r="Z31" s="29">
        <v>1.5</v>
      </c>
      <c r="AA31" s="316" t="s">
        <v>55</v>
      </c>
      <c r="AB31" s="28"/>
    </row>
    <row r="32" spans="1:28" s="20" customFormat="1" x14ac:dyDescent="0.3">
      <c r="A32" s="43">
        <v>42034</v>
      </c>
      <c r="B32" s="74"/>
      <c r="C32" s="32"/>
      <c r="D32" s="32"/>
      <c r="E32" s="32"/>
      <c r="F32" s="32"/>
      <c r="G32" s="32"/>
      <c r="H32" s="81"/>
      <c r="I32" s="44"/>
      <c r="J32" s="14"/>
      <c r="K32" s="78"/>
      <c r="L32" s="356"/>
      <c r="M32" s="23"/>
      <c r="N32" s="358"/>
      <c r="O32" s="132"/>
      <c r="P32" s="21"/>
      <c r="Q32" s="70"/>
      <c r="R32" s="67"/>
      <c r="S32" s="67"/>
      <c r="T32" s="24"/>
      <c r="U32" s="311"/>
      <c r="V32" s="315" t="s">
        <v>45</v>
      </c>
      <c r="W32" s="25">
        <v>25</v>
      </c>
      <c r="X32" s="26">
        <v>20</v>
      </c>
      <c r="Y32" s="27">
        <v>1.5</v>
      </c>
      <c r="Z32" s="29">
        <v>0</v>
      </c>
      <c r="AA32" s="316" t="s">
        <v>55</v>
      </c>
      <c r="AB32" s="28"/>
    </row>
    <row r="33" spans="1:28" s="390" customFormat="1" ht="15" thickBot="1" x14ac:dyDescent="0.35">
      <c r="A33" s="375">
        <v>42035</v>
      </c>
      <c r="B33" s="376"/>
      <c r="C33" s="377"/>
      <c r="D33" s="377"/>
      <c r="E33" s="377"/>
      <c r="F33" s="377"/>
      <c r="G33" s="377"/>
      <c r="H33" s="378"/>
      <c r="I33" s="376"/>
      <c r="J33" s="377"/>
      <c r="K33" s="378"/>
      <c r="L33" s="379"/>
      <c r="M33" s="380"/>
      <c r="N33" s="381"/>
      <c r="O33" s="382"/>
      <c r="P33" s="383"/>
      <c r="Q33" s="384"/>
      <c r="R33" s="385"/>
      <c r="S33" s="385"/>
      <c r="T33" s="386"/>
      <c r="U33" s="387"/>
      <c r="V33" s="317" t="s">
        <v>45</v>
      </c>
      <c r="W33" s="47">
        <v>20</v>
      </c>
      <c r="X33" s="48">
        <v>31</v>
      </c>
      <c r="Y33" s="49">
        <v>12</v>
      </c>
      <c r="Z33" s="50">
        <v>11</v>
      </c>
      <c r="AA33" s="388" t="s">
        <v>55</v>
      </c>
      <c r="AB33" s="389"/>
    </row>
    <row r="34" spans="1:28" s="37" customFormat="1" x14ac:dyDescent="0.3">
      <c r="A34" s="42">
        <v>42036</v>
      </c>
      <c r="B34" s="74"/>
      <c r="C34" s="32"/>
      <c r="D34" s="32"/>
      <c r="E34" s="32"/>
      <c r="F34" s="32"/>
      <c r="G34" s="32"/>
      <c r="H34" s="81"/>
      <c r="I34" s="74"/>
      <c r="J34" s="32"/>
      <c r="K34" s="81"/>
      <c r="L34" s="226"/>
      <c r="M34" s="33"/>
      <c r="N34" s="365"/>
      <c r="O34" s="133"/>
      <c r="P34" s="34"/>
      <c r="Q34" s="71"/>
      <c r="R34" s="127"/>
      <c r="S34" s="127"/>
      <c r="T34" s="35"/>
      <c r="U34" s="308"/>
      <c r="V34" s="318"/>
      <c r="W34" s="122">
        <v>0</v>
      </c>
      <c r="X34" s="123">
        <v>0</v>
      </c>
      <c r="Y34" s="124">
        <v>0</v>
      </c>
      <c r="Z34" s="128">
        <v>5</v>
      </c>
      <c r="AA34" s="310" t="s">
        <v>65</v>
      </c>
      <c r="AB34" s="36"/>
    </row>
    <row r="35" spans="1:28" s="20" customFormat="1" x14ac:dyDescent="0.3">
      <c r="A35" s="43">
        <v>42037</v>
      </c>
      <c r="B35" s="74"/>
      <c r="C35" s="32"/>
      <c r="D35" s="32"/>
      <c r="E35" s="32"/>
      <c r="F35" s="32"/>
      <c r="G35" s="32"/>
      <c r="H35" s="81"/>
      <c r="I35" s="44"/>
      <c r="J35" s="14"/>
      <c r="K35" s="78"/>
      <c r="L35" s="356"/>
      <c r="M35" s="23"/>
      <c r="N35" s="358"/>
      <c r="O35" s="132"/>
      <c r="P35" s="21"/>
      <c r="Q35" s="70"/>
      <c r="R35" s="67"/>
      <c r="S35" s="67"/>
      <c r="T35" s="24"/>
      <c r="U35" s="311"/>
      <c r="V35" s="312" t="s">
        <v>51</v>
      </c>
      <c r="W35" s="16">
        <v>0</v>
      </c>
      <c r="X35" s="17">
        <v>1.8</v>
      </c>
      <c r="Y35" s="18">
        <v>2.5</v>
      </c>
      <c r="Z35" s="46">
        <v>7</v>
      </c>
      <c r="AA35" s="313" t="s">
        <v>66</v>
      </c>
      <c r="AB35" s="28"/>
    </row>
    <row r="36" spans="1:28" s="20" customFormat="1" x14ac:dyDescent="0.3">
      <c r="A36" s="43">
        <v>42038</v>
      </c>
      <c r="B36" s="74"/>
      <c r="C36" s="32"/>
      <c r="D36" s="32"/>
      <c r="E36" s="32"/>
      <c r="F36" s="32"/>
      <c r="G36" s="32"/>
      <c r="H36" s="81"/>
      <c r="I36" s="44"/>
      <c r="J36" s="14"/>
      <c r="K36" s="78"/>
      <c r="L36" s="356"/>
      <c r="M36" s="23"/>
      <c r="N36" s="358"/>
      <c r="O36" s="132"/>
      <c r="P36" s="21"/>
      <c r="Q36" s="70"/>
      <c r="R36" s="67"/>
      <c r="S36" s="67"/>
      <c r="T36" s="24"/>
      <c r="U36" s="311"/>
      <c r="V36" s="312"/>
      <c r="W36" s="16">
        <v>0</v>
      </c>
      <c r="X36" s="17">
        <v>0</v>
      </c>
      <c r="Y36" s="18">
        <v>0</v>
      </c>
      <c r="Z36" s="46">
        <v>6.5</v>
      </c>
      <c r="AA36" s="313" t="s">
        <v>67</v>
      </c>
      <c r="AB36" s="28"/>
    </row>
    <row r="37" spans="1:28" s="20" customFormat="1" ht="28.8" x14ac:dyDescent="0.3">
      <c r="A37" s="43">
        <v>42039</v>
      </c>
      <c r="B37" s="74"/>
      <c r="C37" s="32"/>
      <c r="D37" s="32"/>
      <c r="E37" s="32"/>
      <c r="F37" s="32"/>
      <c r="G37" s="32"/>
      <c r="H37" s="81"/>
      <c r="I37" s="44"/>
      <c r="J37" s="14"/>
      <c r="K37" s="78"/>
      <c r="L37" s="356"/>
      <c r="M37" s="23"/>
      <c r="N37" s="358"/>
      <c r="O37" s="132"/>
      <c r="P37" s="21"/>
      <c r="Q37" s="70"/>
      <c r="R37" s="67"/>
      <c r="S37" s="67"/>
      <c r="T37" s="24"/>
      <c r="U37" s="311"/>
      <c r="V37" s="314" t="s">
        <v>51</v>
      </c>
      <c r="W37" s="16">
        <v>0</v>
      </c>
      <c r="X37" s="17">
        <v>4.2</v>
      </c>
      <c r="Y37" s="18">
        <v>10</v>
      </c>
      <c r="Z37" s="46">
        <v>16</v>
      </c>
      <c r="AA37" s="313" t="s">
        <v>73</v>
      </c>
      <c r="AB37" s="28"/>
    </row>
    <row r="38" spans="1:28" s="20" customFormat="1" x14ac:dyDescent="0.3">
      <c r="A38" s="43">
        <v>42040</v>
      </c>
      <c r="B38" s="74"/>
      <c r="C38" s="32"/>
      <c r="D38" s="32"/>
      <c r="E38" s="32"/>
      <c r="F38" s="32"/>
      <c r="G38" s="32"/>
      <c r="H38" s="81"/>
      <c r="I38" s="44"/>
      <c r="J38" s="14"/>
      <c r="K38" s="78"/>
      <c r="L38" s="356"/>
      <c r="M38" s="23"/>
      <c r="N38" s="358"/>
      <c r="O38" s="132"/>
      <c r="P38" s="21"/>
      <c r="Q38" s="70"/>
      <c r="R38" s="67"/>
      <c r="S38" s="67"/>
      <c r="T38" s="24"/>
      <c r="U38" s="311"/>
      <c r="V38" s="314"/>
      <c r="W38" s="16">
        <v>0</v>
      </c>
      <c r="X38" s="17">
        <v>0</v>
      </c>
      <c r="Y38" s="18">
        <v>0</v>
      </c>
      <c r="Z38" s="46">
        <v>12</v>
      </c>
      <c r="AA38" s="313" t="s">
        <v>55</v>
      </c>
      <c r="AB38" s="28"/>
    </row>
    <row r="39" spans="1:28" s="20" customFormat="1" x14ac:dyDescent="0.3">
      <c r="A39" s="43">
        <v>42041</v>
      </c>
      <c r="B39" s="74"/>
      <c r="C39" s="32"/>
      <c r="D39" s="32"/>
      <c r="E39" s="32"/>
      <c r="F39" s="32"/>
      <c r="G39" s="32"/>
      <c r="H39" s="81"/>
      <c r="I39" s="44"/>
      <c r="J39" s="14"/>
      <c r="K39" s="78"/>
      <c r="L39" s="356"/>
      <c r="M39" s="23"/>
      <c r="N39" s="358"/>
      <c r="O39" s="132"/>
      <c r="P39" s="21"/>
      <c r="Q39" s="70"/>
      <c r="R39" s="67"/>
      <c r="S39" s="67"/>
      <c r="T39" s="24"/>
      <c r="U39" s="311"/>
      <c r="V39" s="314"/>
      <c r="W39" s="16">
        <v>0</v>
      </c>
      <c r="X39" s="17">
        <v>0</v>
      </c>
      <c r="Y39" s="18">
        <v>0</v>
      </c>
      <c r="Z39" s="46">
        <v>9</v>
      </c>
      <c r="AA39" s="313" t="s">
        <v>54</v>
      </c>
      <c r="AB39" s="28"/>
    </row>
    <row r="40" spans="1:28" s="20" customFormat="1" x14ac:dyDescent="0.3">
      <c r="A40" s="43">
        <v>42042</v>
      </c>
      <c r="B40" s="74"/>
      <c r="C40" s="32"/>
      <c r="D40" s="32"/>
      <c r="E40" s="32"/>
      <c r="F40" s="32"/>
      <c r="G40" s="32"/>
      <c r="H40" s="81"/>
      <c r="I40" s="44"/>
      <c r="J40" s="14"/>
      <c r="K40" s="78"/>
      <c r="L40" s="356"/>
      <c r="M40" s="23"/>
      <c r="N40" s="358"/>
      <c r="O40" s="132"/>
      <c r="P40" s="21"/>
      <c r="Q40" s="70"/>
      <c r="R40" s="67"/>
      <c r="S40" s="67"/>
      <c r="T40" s="24"/>
      <c r="U40" s="311"/>
      <c r="V40" s="314"/>
      <c r="W40" s="16">
        <v>0</v>
      </c>
      <c r="X40" s="17">
        <v>0</v>
      </c>
      <c r="Y40" s="18">
        <v>0</v>
      </c>
      <c r="Z40" s="46">
        <v>8</v>
      </c>
      <c r="AA40" s="313" t="s">
        <v>68</v>
      </c>
      <c r="AB40" s="28"/>
    </row>
    <row r="41" spans="1:28" s="20" customFormat="1" x14ac:dyDescent="0.3">
      <c r="A41" s="43">
        <v>42043</v>
      </c>
      <c r="B41" s="74"/>
      <c r="C41" s="32"/>
      <c r="D41" s="32"/>
      <c r="E41" s="32"/>
      <c r="F41" s="32"/>
      <c r="G41" s="32"/>
      <c r="H41" s="81"/>
      <c r="I41" s="44"/>
      <c r="J41" s="14"/>
      <c r="K41" s="78"/>
      <c r="L41" s="356"/>
      <c r="M41" s="23"/>
      <c r="N41" s="358"/>
      <c r="O41" s="132"/>
      <c r="P41" s="21"/>
      <c r="Q41" s="70"/>
      <c r="R41" s="67"/>
      <c r="S41" s="67"/>
      <c r="T41" s="24"/>
      <c r="U41" s="311"/>
      <c r="V41" s="314" t="s">
        <v>51</v>
      </c>
      <c r="W41" s="16">
        <v>0</v>
      </c>
      <c r="X41" s="17">
        <v>5</v>
      </c>
      <c r="Y41" s="18">
        <v>7.5</v>
      </c>
      <c r="Z41" s="46">
        <v>15.5</v>
      </c>
      <c r="AA41" s="313" t="s">
        <v>123</v>
      </c>
      <c r="AB41" s="28"/>
    </row>
    <row r="42" spans="1:28" s="20" customFormat="1" x14ac:dyDescent="0.3">
      <c r="A42" s="43">
        <v>42044</v>
      </c>
      <c r="B42" s="74"/>
      <c r="C42" s="32"/>
      <c r="D42" s="32"/>
      <c r="E42" s="32"/>
      <c r="F42" s="32"/>
      <c r="G42" s="32"/>
      <c r="H42" s="81"/>
      <c r="I42" s="44"/>
      <c r="J42" s="14"/>
      <c r="K42" s="78"/>
      <c r="L42" s="356"/>
      <c r="M42" s="23"/>
      <c r="N42" s="358"/>
      <c r="O42" s="132"/>
      <c r="P42" s="21"/>
      <c r="Q42" s="70"/>
      <c r="R42" s="67"/>
      <c r="S42" s="67"/>
      <c r="T42" s="24"/>
      <c r="U42" s="311"/>
      <c r="V42" s="314" t="s">
        <v>51</v>
      </c>
      <c r="W42" s="16">
        <v>0</v>
      </c>
      <c r="X42" s="17">
        <v>2</v>
      </c>
      <c r="Y42" s="18">
        <v>3</v>
      </c>
      <c r="Z42" s="46">
        <v>16</v>
      </c>
      <c r="AA42" s="313" t="s">
        <v>55</v>
      </c>
      <c r="AB42" s="28"/>
    </row>
    <row r="43" spans="1:28" s="20" customFormat="1" x14ac:dyDescent="0.3">
      <c r="A43" s="43">
        <v>42045</v>
      </c>
      <c r="B43" s="74"/>
      <c r="C43" s="32"/>
      <c r="D43" s="32"/>
      <c r="E43" s="32"/>
      <c r="F43" s="32"/>
      <c r="G43" s="32"/>
      <c r="H43" s="81"/>
      <c r="I43" s="44"/>
      <c r="J43" s="14"/>
      <c r="K43" s="78"/>
      <c r="L43" s="356"/>
      <c r="M43" s="23"/>
      <c r="N43" s="358"/>
      <c r="O43" s="132"/>
      <c r="P43" s="21"/>
      <c r="Q43" s="70"/>
      <c r="R43" s="67"/>
      <c r="S43" s="67"/>
      <c r="T43" s="24"/>
      <c r="U43" s="311"/>
      <c r="V43" s="314" t="s">
        <v>45</v>
      </c>
      <c r="W43" s="16">
        <v>0</v>
      </c>
      <c r="X43" s="17">
        <v>2.5</v>
      </c>
      <c r="Y43" s="18">
        <v>2</v>
      </c>
      <c r="Z43" s="46">
        <v>13</v>
      </c>
      <c r="AA43" s="313" t="s">
        <v>55</v>
      </c>
      <c r="AB43" s="28"/>
    </row>
    <row r="44" spans="1:28" s="20" customFormat="1" x14ac:dyDescent="0.3">
      <c r="A44" s="43">
        <v>42046</v>
      </c>
      <c r="B44" s="74"/>
      <c r="C44" s="32"/>
      <c r="D44" s="32">
        <v>1.9</v>
      </c>
      <c r="E44" s="32">
        <v>2.2000000000000002</v>
      </c>
      <c r="F44" s="32">
        <v>1.3</v>
      </c>
      <c r="G44" s="32"/>
      <c r="H44" s="81">
        <v>1.8</v>
      </c>
      <c r="I44" s="44">
        <v>-0.1</v>
      </c>
      <c r="J44" s="14">
        <v>-0.7</v>
      </c>
      <c r="K44" s="78">
        <v>-0.3</v>
      </c>
      <c r="L44" s="356">
        <v>90</v>
      </c>
      <c r="M44" s="23">
        <v>82</v>
      </c>
      <c r="N44" s="358">
        <v>86</v>
      </c>
      <c r="O44" s="132">
        <v>1029.3</v>
      </c>
      <c r="P44" s="21">
        <v>1028.3</v>
      </c>
      <c r="Q44" s="70">
        <v>1028.6949999999999</v>
      </c>
      <c r="R44" s="67">
        <v>2.4</v>
      </c>
      <c r="S44" s="67"/>
      <c r="T44" s="24">
        <v>0</v>
      </c>
      <c r="U44" s="311" t="s">
        <v>69</v>
      </c>
      <c r="V44" s="314"/>
      <c r="W44" s="16">
        <v>0</v>
      </c>
      <c r="X44" s="17">
        <v>0</v>
      </c>
      <c r="Y44" s="18">
        <v>0</v>
      </c>
      <c r="Z44" s="46">
        <v>9</v>
      </c>
      <c r="AA44" s="313" t="s">
        <v>55</v>
      </c>
      <c r="AB44" s="28"/>
    </row>
    <row r="45" spans="1:28" s="20" customFormat="1" x14ac:dyDescent="0.3">
      <c r="A45" s="43">
        <v>42047</v>
      </c>
      <c r="B45" s="74">
        <v>0.8</v>
      </c>
      <c r="C45" s="32">
        <v>3.7</v>
      </c>
      <c r="D45" s="32">
        <v>1.1000000000000001</v>
      </c>
      <c r="E45" s="32">
        <v>4.3</v>
      </c>
      <c r="F45" s="32">
        <v>0.1</v>
      </c>
      <c r="G45" s="32">
        <v>1.675</v>
      </c>
      <c r="H45" s="81">
        <v>2.2000000000000002</v>
      </c>
      <c r="I45" s="44">
        <v>0.4</v>
      </c>
      <c r="J45" s="14">
        <v>-4.5</v>
      </c>
      <c r="K45" s="78">
        <v>-1.8</v>
      </c>
      <c r="L45" s="356">
        <v>95</v>
      </c>
      <c r="M45" s="23">
        <v>54</v>
      </c>
      <c r="N45" s="358">
        <v>79</v>
      </c>
      <c r="O45" s="132">
        <v>1030.7</v>
      </c>
      <c r="P45" s="21">
        <v>1028.7</v>
      </c>
      <c r="Q45" s="70">
        <v>1029.4649999999999</v>
      </c>
      <c r="R45" s="67">
        <v>3.7</v>
      </c>
      <c r="S45" s="67">
        <v>0.9</v>
      </c>
      <c r="T45" s="24">
        <v>0.1</v>
      </c>
      <c r="U45" s="311" t="s">
        <v>69</v>
      </c>
      <c r="V45" s="314"/>
      <c r="W45" s="16">
        <v>0</v>
      </c>
      <c r="X45" s="17">
        <v>0</v>
      </c>
      <c r="Y45" s="18">
        <v>0</v>
      </c>
      <c r="Z45" s="46">
        <v>7</v>
      </c>
      <c r="AA45" s="313" t="s">
        <v>55</v>
      </c>
      <c r="AB45" s="28"/>
    </row>
    <row r="46" spans="1:28" s="20" customFormat="1" x14ac:dyDescent="0.3">
      <c r="A46" s="43">
        <v>42048</v>
      </c>
      <c r="B46" s="74">
        <v>-5</v>
      </c>
      <c r="C46" s="32">
        <v>7.3</v>
      </c>
      <c r="D46" s="32">
        <v>-3.1</v>
      </c>
      <c r="E46" s="32">
        <v>8.1999999999999993</v>
      </c>
      <c r="F46" s="32">
        <v>-5</v>
      </c>
      <c r="G46" s="32">
        <v>-0.97500000000000009</v>
      </c>
      <c r="H46" s="81">
        <v>1.5</v>
      </c>
      <c r="I46" s="44">
        <v>-0.2</v>
      </c>
      <c r="J46" s="14">
        <v>-6.2</v>
      </c>
      <c r="K46" s="78">
        <v>-3.6</v>
      </c>
      <c r="L46" s="356">
        <v>94</v>
      </c>
      <c r="M46" s="23">
        <v>49</v>
      </c>
      <c r="N46" s="358">
        <v>77</v>
      </c>
      <c r="O46" s="132">
        <v>1029.3</v>
      </c>
      <c r="P46" s="21">
        <v>1024.5999999999999</v>
      </c>
      <c r="Q46" s="70">
        <v>1027.231</v>
      </c>
      <c r="R46" s="67">
        <v>2.4</v>
      </c>
      <c r="S46" s="67">
        <v>1.9</v>
      </c>
      <c r="T46" s="24">
        <v>0.3</v>
      </c>
      <c r="U46" s="311" t="s">
        <v>69</v>
      </c>
      <c r="V46" s="315"/>
      <c r="W46" s="25">
        <v>0</v>
      </c>
      <c r="X46" s="26">
        <v>0</v>
      </c>
      <c r="Y46" s="27">
        <v>0</v>
      </c>
      <c r="Z46" s="29">
        <v>6.5</v>
      </c>
      <c r="AA46" s="316" t="s">
        <v>68</v>
      </c>
      <c r="AB46" s="28"/>
    </row>
    <row r="47" spans="1:28" s="20" customFormat="1" x14ac:dyDescent="0.3">
      <c r="A47" s="43">
        <v>42049</v>
      </c>
      <c r="B47" s="74">
        <v>-7.2</v>
      </c>
      <c r="C47" s="32">
        <v>10.6</v>
      </c>
      <c r="D47" s="32">
        <v>-3</v>
      </c>
      <c r="E47" s="32">
        <v>11.2</v>
      </c>
      <c r="F47" s="32">
        <v>-7.2</v>
      </c>
      <c r="G47" s="32">
        <v>-0.65000000000000013</v>
      </c>
      <c r="H47" s="81">
        <v>3.2</v>
      </c>
      <c r="I47" s="44">
        <v>0.2</v>
      </c>
      <c r="J47" s="14">
        <v>-8.9</v>
      </c>
      <c r="K47" s="78">
        <v>-3.5</v>
      </c>
      <c r="L47" s="356">
        <v>90</v>
      </c>
      <c r="M47" s="23">
        <v>37</v>
      </c>
      <c r="N47" s="358">
        <v>69</v>
      </c>
      <c r="O47" s="132">
        <v>1023.6</v>
      </c>
      <c r="P47" s="21">
        <v>1019.2</v>
      </c>
      <c r="Q47" s="70">
        <v>1021.799</v>
      </c>
      <c r="R47" s="67">
        <v>2</v>
      </c>
      <c r="S47" s="67">
        <v>1.2</v>
      </c>
      <c r="T47" s="24">
        <v>0.3</v>
      </c>
      <c r="U47" s="311" t="s">
        <v>72</v>
      </c>
      <c r="V47" s="315"/>
      <c r="W47" s="25">
        <v>0</v>
      </c>
      <c r="X47" s="26">
        <v>0</v>
      </c>
      <c r="Y47" s="27">
        <v>0</v>
      </c>
      <c r="Z47" s="29">
        <v>6</v>
      </c>
      <c r="AA47" s="316" t="s">
        <v>70</v>
      </c>
      <c r="AB47" s="28"/>
    </row>
    <row r="48" spans="1:28" s="20" customFormat="1" x14ac:dyDescent="0.3">
      <c r="A48" s="43">
        <v>42050</v>
      </c>
      <c r="B48" s="74">
        <v>-7.6</v>
      </c>
      <c r="C48" s="32">
        <v>9.6</v>
      </c>
      <c r="D48" s="32">
        <v>-3.1</v>
      </c>
      <c r="E48" s="32">
        <v>11.2</v>
      </c>
      <c r="F48" s="32">
        <v>-7.8</v>
      </c>
      <c r="G48" s="32">
        <v>-1.05</v>
      </c>
      <c r="H48" s="81">
        <v>1.7</v>
      </c>
      <c r="I48" s="44">
        <v>0.3</v>
      </c>
      <c r="J48" s="14">
        <v>-10.199999999999999</v>
      </c>
      <c r="K48" s="78">
        <v>-4.5999999999999996</v>
      </c>
      <c r="L48" s="356">
        <v>92</v>
      </c>
      <c r="M48" s="23">
        <v>43</v>
      </c>
      <c r="N48" s="358">
        <v>75</v>
      </c>
      <c r="O48" s="132">
        <v>1025.3</v>
      </c>
      <c r="P48" s="21">
        <v>1020.5</v>
      </c>
      <c r="Q48" s="70">
        <v>1021.797</v>
      </c>
      <c r="R48" s="67">
        <v>1.7</v>
      </c>
      <c r="S48" s="67">
        <v>1.1000000000000001</v>
      </c>
      <c r="T48" s="24">
        <v>0.2</v>
      </c>
      <c r="U48" s="311" t="s">
        <v>72</v>
      </c>
      <c r="V48" s="315"/>
      <c r="W48" s="25">
        <v>0</v>
      </c>
      <c r="X48" s="26">
        <v>0</v>
      </c>
      <c r="Y48" s="27">
        <v>0</v>
      </c>
      <c r="Z48" s="29">
        <v>5.5</v>
      </c>
      <c r="AA48" s="316" t="s">
        <v>68</v>
      </c>
      <c r="AB48" s="28"/>
    </row>
    <row r="49" spans="1:33" s="20" customFormat="1" x14ac:dyDescent="0.3">
      <c r="A49" s="43">
        <v>42051</v>
      </c>
      <c r="B49" s="74">
        <v>-0.7</v>
      </c>
      <c r="C49" s="32">
        <v>5.2</v>
      </c>
      <c r="D49" s="32">
        <v>-3</v>
      </c>
      <c r="E49" s="32">
        <v>6.2</v>
      </c>
      <c r="F49" s="32">
        <v>-7</v>
      </c>
      <c r="G49" s="32">
        <v>-0.375</v>
      </c>
      <c r="H49" s="81">
        <v>-0.4</v>
      </c>
      <c r="I49" s="44">
        <v>-1.3</v>
      </c>
      <c r="J49" s="14">
        <v>-9.4</v>
      </c>
      <c r="K49" s="78">
        <v>-4.5999999999999996</v>
      </c>
      <c r="L49" s="356">
        <v>83</v>
      </c>
      <c r="M49" s="23">
        <v>54</v>
      </c>
      <c r="N49" s="358">
        <v>71</v>
      </c>
      <c r="O49" s="132">
        <v>1033.8</v>
      </c>
      <c r="P49" s="21">
        <v>1025.3</v>
      </c>
      <c r="Q49" s="70">
        <v>1029.126</v>
      </c>
      <c r="R49" s="67">
        <v>3.1</v>
      </c>
      <c r="S49" s="67">
        <v>1.7</v>
      </c>
      <c r="T49" s="24">
        <v>0.6</v>
      </c>
      <c r="U49" s="311" t="s">
        <v>48</v>
      </c>
      <c r="V49" s="315"/>
      <c r="W49" s="25">
        <v>0</v>
      </c>
      <c r="X49" s="26">
        <v>0</v>
      </c>
      <c r="Y49" s="27">
        <v>0</v>
      </c>
      <c r="Z49" s="29">
        <v>5.3</v>
      </c>
      <c r="AA49" s="316" t="s">
        <v>75</v>
      </c>
      <c r="AB49" s="28"/>
    </row>
    <row r="50" spans="1:33" s="20" customFormat="1" x14ac:dyDescent="0.3">
      <c r="A50" s="43">
        <v>42052</v>
      </c>
      <c r="B50" s="74">
        <v>-9.9</v>
      </c>
      <c r="C50" s="32">
        <v>5.0999999999999996</v>
      </c>
      <c r="D50" s="32">
        <v>-6.5</v>
      </c>
      <c r="E50" s="32">
        <v>5.5</v>
      </c>
      <c r="F50" s="32">
        <v>-9.9</v>
      </c>
      <c r="G50" s="32">
        <v>-4.45</v>
      </c>
      <c r="H50" s="81">
        <v>-3.36</v>
      </c>
      <c r="I50" s="44">
        <v>-4.0999999999999996</v>
      </c>
      <c r="J50" s="14">
        <v>-15.5</v>
      </c>
      <c r="K50" s="78">
        <v>-11</v>
      </c>
      <c r="L50" s="356">
        <v>83</v>
      </c>
      <c r="M50" s="23">
        <v>21</v>
      </c>
      <c r="N50" s="358">
        <v>60.8</v>
      </c>
      <c r="O50" s="132">
        <v>1040.9000000000001</v>
      </c>
      <c r="P50" s="21">
        <v>1033.7</v>
      </c>
      <c r="Q50" s="70">
        <v>1038.163</v>
      </c>
      <c r="R50" s="67">
        <v>4.8</v>
      </c>
      <c r="S50" s="67">
        <v>2.6</v>
      </c>
      <c r="T50" s="24">
        <v>0.4</v>
      </c>
      <c r="U50" s="311" t="s">
        <v>43</v>
      </c>
      <c r="V50" s="315"/>
      <c r="W50" s="25">
        <v>0</v>
      </c>
      <c r="X50" s="26">
        <v>0</v>
      </c>
      <c r="Y50" s="27">
        <v>0</v>
      </c>
      <c r="Z50" s="29">
        <v>5</v>
      </c>
      <c r="AA50" s="316" t="s">
        <v>68</v>
      </c>
      <c r="AB50" s="28"/>
    </row>
    <row r="51" spans="1:33" s="20" customFormat="1" x14ac:dyDescent="0.3">
      <c r="A51" s="43">
        <v>42053</v>
      </c>
      <c r="B51" s="74">
        <v>-10.8</v>
      </c>
      <c r="C51" s="32">
        <v>7.6</v>
      </c>
      <c r="D51" s="32">
        <v>-2.8</v>
      </c>
      <c r="E51" s="32">
        <v>8.1</v>
      </c>
      <c r="F51" s="32">
        <v>-11.1</v>
      </c>
      <c r="G51" s="32">
        <v>-2.2000000000000002</v>
      </c>
      <c r="H51" s="81">
        <v>-2.35</v>
      </c>
      <c r="I51" s="44">
        <v>-3.2</v>
      </c>
      <c r="J51" s="14">
        <v>-14.4</v>
      </c>
      <c r="K51" s="78">
        <v>-8.4</v>
      </c>
      <c r="L51" s="356">
        <v>83</v>
      </c>
      <c r="M51" s="23">
        <v>35</v>
      </c>
      <c r="N51" s="358">
        <v>66</v>
      </c>
      <c r="O51" s="132">
        <v>1042</v>
      </c>
      <c r="P51" s="21">
        <v>1036.0999999999999</v>
      </c>
      <c r="Q51" s="70">
        <v>1039.2139999999999</v>
      </c>
      <c r="R51" s="67">
        <v>2.4</v>
      </c>
      <c r="S51" s="67">
        <v>1.4</v>
      </c>
      <c r="T51" s="24">
        <v>0.2</v>
      </c>
      <c r="U51" s="311" t="s">
        <v>69</v>
      </c>
      <c r="V51" s="315"/>
      <c r="W51" s="25">
        <v>0</v>
      </c>
      <c r="X51" s="26">
        <v>0</v>
      </c>
      <c r="Y51" s="27">
        <v>0</v>
      </c>
      <c r="Z51" s="29">
        <v>4.5</v>
      </c>
      <c r="AA51" s="316" t="s">
        <v>76</v>
      </c>
      <c r="AB51" s="28"/>
    </row>
    <row r="52" spans="1:33" s="20" customFormat="1" x14ac:dyDescent="0.3">
      <c r="A52" s="43">
        <v>42054</v>
      </c>
      <c r="B52" s="74">
        <v>-6.6</v>
      </c>
      <c r="C52" s="32">
        <v>6</v>
      </c>
      <c r="D52" s="32">
        <v>0.9</v>
      </c>
      <c r="E52" s="32">
        <v>6.9</v>
      </c>
      <c r="F52" s="32">
        <v>-7.1</v>
      </c>
      <c r="G52" s="32">
        <v>0.3000000000000001</v>
      </c>
      <c r="H52" s="81">
        <v>-0.2</v>
      </c>
      <c r="I52" s="44">
        <v>-1</v>
      </c>
      <c r="J52" s="14">
        <v>-10</v>
      </c>
      <c r="K52" s="78">
        <v>-4.79</v>
      </c>
      <c r="L52" s="356">
        <v>86</v>
      </c>
      <c r="M52" s="23">
        <v>53</v>
      </c>
      <c r="N52" s="358">
        <v>72.400000000000006</v>
      </c>
      <c r="O52" s="132">
        <v>1036.4000000000001</v>
      </c>
      <c r="P52" s="21">
        <v>1027.7</v>
      </c>
      <c r="Q52" s="70">
        <v>1031.7</v>
      </c>
      <c r="R52" s="67">
        <v>2.4</v>
      </c>
      <c r="S52" s="67">
        <v>1.6</v>
      </c>
      <c r="T52" s="24">
        <v>0.3</v>
      </c>
      <c r="U52" s="311" t="s">
        <v>43</v>
      </c>
      <c r="V52" s="315"/>
      <c r="W52" s="25">
        <v>0</v>
      </c>
      <c r="X52" s="26">
        <v>0</v>
      </c>
      <c r="Y52" s="27">
        <v>0</v>
      </c>
      <c r="Z52" s="29">
        <v>4.3</v>
      </c>
      <c r="AA52" s="316" t="s">
        <v>55</v>
      </c>
      <c r="AB52" s="28"/>
    </row>
    <row r="53" spans="1:33" s="20" customFormat="1" x14ac:dyDescent="0.3">
      <c r="A53" s="43">
        <v>42055</v>
      </c>
      <c r="B53" s="74">
        <v>-0.5</v>
      </c>
      <c r="C53" s="32">
        <v>7.9</v>
      </c>
      <c r="D53" s="32">
        <v>-1.1000000000000001</v>
      </c>
      <c r="E53" s="32">
        <v>9.3000000000000007</v>
      </c>
      <c r="F53" s="32">
        <v>-2.8</v>
      </c>
      <c r="G53" s="32">
        <v>1.3</v>
      </c>
      <c r="H53" s="81">
        <v>2.2599999999999998</v>
      </c>
      <c r="I53" s="44">
        <v>2.2000000000000002</v>
      </c>
      <c r="J53" s="14">
        <v>-5.3</v>
      </c>
      <c r="K53" s="78">
        <v>-1.92</v>
      </c>
      <c r="L53" s="356">
        <v>87</v>
      </c>
      <c r="M53" s="23">
        <v>56</v>
      </c>
      <c r="N53" s="358">
        <v>74.73</v>
      </c>
      <c r="O53" s="132">
        <v>1027.7</v>
      </c>
      <c r="P53" s="21">
        <v>1019.4</v>
      </c>
      <c r="Q53" s="70">
        <v>1023.5940000000001</v>
      </c>
      <c r="R53" s="67">
        <v>7.8</v>
      </c>
      <c r="S53" s="67">
        <v>5.41</v>
      </c>
      <c r="T53" s="24">
        <v>0.7</v>
      </c>
      <c r="U53" s="311" t="s">
        <v>72</v>
      </c>
      <c r="V53" s="315"/>
      <c r="W53" s="25">
        <v>0</v>
      </c>
      <c r="X53" s="26">
        <v>0</v>
      </c>
      <c r="Y53" s="27">
        <v>0</v>
      </c>
      <c r="Z53" s="29">
        <v>3.8</v>
      </c>
      <c r="AA53" s="316" t="s">
        <v>112</v>
      </c>
      <c r="AB53" s="28"/>
    </row>
    <row r="54" spans="1:33" s="20" customFormat="1" x14ac:dyDescent="0.3">
      <c r="A54" s="43">
        <v>42056</v>
      </c>
      <c r="B54" s="74">
        <v>-1.4</v>
      </c>
      <c r="C54" s="32">
        <v>7.3</v>
      </c>
      <c r="D54" s="366">
        <v>6.5</v>
      </c>
      <c r="E54" s="32">
        <v>7.9</v>
      </c>
      <c r="F54" s="32">
        <v>-3.4</v>
      </c>
      <c r="G54" s="32">
        <v>4.7249999999999996</v>
      </c>
      <c r="H54" s="81">
        <v>3.12</v>
      </c>
      <c r="I54" s="44">
        <v>-0.7</v>
      </c>
      <c r="J54" s="14">
        <v>-5.6</v>
      </c>
      <c r="K54" s="78">
        <v>-2.7</v>
      </c>
      <c r="L54" s="356">
        <v>90</v>
      </c>
      <c r="M54" s="23">
        <v>49</v>
      </c>
      <c r="N54" s="358">
        <v>67.27</v>
      </c>
      <c r="O54" s="132">
        <v>1019.2</v>
      </c>
      <c r="P54" s="21">
        <v>1008.5</v>
      </c>
      <c r="Q54" s="70">
        <v>1011.855</v>
      </c>
      <c r="R54" s="67">
        <v>9.9</v>
      </c>
      <c r="S54" s="67">
        <v>5.4</v>
      </c>
      <c r="T54" s="24">
        <v>1.7</v>
      </c>
      <c r="U54" s="311" t="s">
        <v>69</v>
      </c>
      <c r="V54" s="315"/>
      <c r="W54" s="25">
        <v>0</v>
      </c>
      <c r="X54" s="26">
        <v>0</v>
      </c>
      <c r="Y54" s="27">
        <v>0</v>
      </c>
      <c r="Z54" s="29">
        <v>3.5</v>
      </c>
      <c r="AA54" s="316" t="s">
        <v>113</v>
      </c>
      <c r="AB54" s="28"/>
    </row>
    <row r="55" spans="1:33" s="20" customFormat="1" x14ac:dyDescent="0.3">
      <c r="A55" s="43">
        <v>42057</v>
      </c>
      <c r="B55" s="74">
        <v>-2.2000000000000002</v>
      </c>
      <c r="C55" s="75">
        <v>10.9</v>
      </c>
      <c r="D55" s="14">
        <v>2.5</v>
      </c>
      <c r="E55" s="367">
        <v>12.2</v>
      </c>
      <c r="F55" s="32">
        <v>-2.2000000000000002</v>
      </c>
      <c r="G55" s="32">
        <v>3.4249999999999998</v>
      </c>
      <c r="H55" s="81">
        <v>5</v>
      </c>
      <c r="I55" s="44">
        <v>1.4</v>
      </c>
      <c r="J55" s="14">
        <v>-5.6</v>
      </c>
      <c r="K55" s="78">
        <v>-1.58</v>
      </c>
      <c r="L55" s="356">
        <v>82</v>
      </c>
      <c r="M55" s="23">
        <v>41</v>
      </c>
      <c r="N55" s="358">
        <v>65.58</v>
      </c>
      <c r="O55" s="132">
        <v>1011.7</v>
      </c>
      <c r="P55" s="21">
        <v>1008.6</v>
      </c>
      <c r="Q55" s="70">
        <v>1010.4</v>
      </c>
      <c r="R55" s="67">
        <v>3.4</v>
      </c>
      <c r="S55" s="67">
        <v>2</v>
      </c>
      <c r="T55" s="24">
        <v>0.7</v>
      </c>
      <c r="U55" s="311" t="s">
        <v>117</v>
      </c>
      <c r="V55" s="315"/>
      <c r="W55" s="25">
        <v>0</v>
      </c>
      <c r="X55" s="26">
        <v>0</v>
      </c>
      <c r="Y55" s="27">
        <v>0</v>
      </c>
      <c r="Z55" s="29">
        <v>2.5</v>
      </c>
      <c r="AA55" s="316" t="s">
        <v>55</v>
      </c>
      <c r="AB55" s="28"/>
    </row>
    <row r="56" spans="1:33" s="20" customFormat="1" ht="28.8" x14ac:dyDescent="0.3">
      <c r="A56" s="43">
        <v>42058</v>
      </c>
      <c r="B56" s="74">
        <v>1.6</v>
      </c>
      <c r="C56" s="32">
        <v>7</v>
      </c>
      <c r="D56" s="32">
        <v>7.2</v>
      </c>
      <c r="E56" s="32">
        <v>8.1999999999999993</v>
      </c>
      <c r="F56" s="32">
        <v>1.3</v>
      </c>
      <c r="G56" s="32">
        <v>5.75</v>
      </c>
      <c r="H56" s="81">
        <v>4.7</v>
      </c>
      <c r="I56" s="44">
        <v>5.8</v>
      </c>
      <c r="J56" s="14">
        <v>-1.6</v>
      </c>
      <c r="K56" s="78">
        <v>2.27</v>
      </c>
      <c r="L56" s="356">
        <v>91</v>
      </c>
      <c r="M56" s="23">
        <v>75</v>
      </c>
      <c r="N56" s="358">
        <v>82.54</v>
      </c>
      <c r="O56" s="132">
        <v>1011</v>
      </c>
      <c r="P56" s="21">
        <v>1005.5</v>
      </c>
      <c r="Q56" s="70">
        <v>1008.119</v>
      </c>
      <c r="R56" s="67">
        <v>5.4</v>
      </c>
      <c r="S56" s="67">
        <v>3.1</v>
      </c>
      <c r="T56" s="24">
        <v>0.6</v>
      </c>
      <c r="U56" s="311" t="s">
        <v>43</v>
      </c>
      <c r="V56" s="315" t="s">
        <v>163</v>
      </c>
      <c r="W56" s="25">
        <v>0</v>
      </c>
      <c r="X56" s="26">
        <v>0</v>
      </c>
      <c r="Y56" s="27">
        <v>0</v>
      </c>
      <c r="Z56" s="29">
        <v>1</v>
      </c>
      <c r="AA56" s="316" t="s">
        <v>121</v>
      </c>
      <c r="AB56" s="28"/>
    </row>
    <row r="57" spans="1:33" s="20" customFormat="1" x14ac:dyDescent="0.3">
      <c r="A57" s="43">
        <v>42059</v>
      </c>
      <c r="B57" s="74">
        <v>6.6</v>
      </c>
      <c r="C57" s="32">
        <v>10.7</v>
      </c>
      <c r="D57" s="32">
        <v>4.3</v>
      </c>
      <c r="E57" s="32">
        <v>11.9</v>
      </c>
      <c r="F57" s="32">
        <v>1</v>
      </c>
      <c r="G57" s="32">
        <v>6.4749999999999996</v>
      </c>
      <c r="H57" s="81">
        <v>6.4</v>
      </c>
      <c r="I57" s="44">
        <v>7.7</v>
      </c>
      <c r="J57" s="14">
        <v>-0.6</v>
      </c>
      <c r="K57" s="78">
        <v>5.56</v>
      </c>
      <c r="L57" s="356">
        <v>93</v>
      </c>
      <c r="M57" s="23">
        <v>74</v>
      </c>
      <c r="N57" s="358">
        <v>86.75</v>
      </c>
      <c r="O57" s="132">
        <v>1010.4</v>
      </c>
      <c r="P57" s="21">
        <v>1005.5</v>
      </c>
      <c r="Q57" s="70">
        <v>1007.799</v>
      </c>
      <c r="R57" s="67">
        <v>4.8</v>
      </c>
      <c r="S57" s="67">
        <v>2.7</v>
      </c>
      <c r="T57" s="24">
        <v>1.1000000000000001</v>
      </c>
      <c r="U57" s="311" t="s">
        <v>72</v>
      </c>
      <c r="V57" s="315" t="s">
        <v>163</v>
      </c>
      <c r="W57" s="25">
        <v>0</v>
      </c>
      <c r="X57" s="26">
        <v>0</v>
      </c>
      <c r="Y57" s="27">
        <v>0</v>
      </c>
      <c r="Z57" s="29">
        <v>0</v>
      </c>
      <c r="AA57" s="316" t="s">
        <v>122</v>
      </c>
      <c r="AB57" s="28"/>
    </row>
    <row r="58" spans="1:33" s="20" customFormat="1" x14ac:dyDescent="0.3">
      <c r="A58" s="43">
        <v>42060</v>
      </c>
      <c r="B58" s="74">
        <v>6.4</v>
      </c>
      <c r="C58" s="32">
        <v>6.5</v>
      </c>
      <c r="D58" s="32">
        <v>4.8</v>
      </c>
      <c r="E58" s="32">
        <v>6.7</v>
      </c>
      <c r="F58" s="32">
        <v>-0.2</v>
      </c>
      <c r="G58" s="32">
        <v>5.625</v>
      </c>
      <c r="H58" s="81">
        <v>3.2</v>
      </c>
      <c r="I58" s="44">
        <v>5.5</v>
      </c>
      <c r="J58" s="14">
        <v>-1.5</v>
      </c>
      <c r="K58" s="78">
        <v>3.02</v>
      </c>
      <c r="L58" s="356">
        <v>96</v>
      </c>
      <c r="M58" s="23">
        <v>80</v>
      </c>
      <c r="N58" s="358">
        <v>87.85</v>
      </c>
      <c r="O58" s="132">
        <v>1016.6</v>
      </c>
      <c r="P58" s="21">
        <v>1010.1</v>
      </c>
      <c r="Q58" s="70">
        <v>1013.598</v>
      </c>
      <c r="R58" s="67">
        <v>5.4</v>
      </c>
      <c r="S58" s="67">
        <v>3.2</v>
      </c>
      <c r="T58" s="24">
        <v>0.8</v>
      </c>
      <c r="U58" s="311" t="s">
        <v>49</v>
      </c>
      <c r="V58" s="315" t="s">
        <v>52</v>
      </c>
      <c r="W58" s="25">
        <v>3.6</v>
      </c>
      <c r="X58" s="26">
        <v>7.8</v>
      </c>
      <c r="Y58" s="27">
        <v>0</v>
      </c>
      <c r="Z58" s="29">
        <v>0</v>
      </c>
      <c r="AA58" s="316" t="s">
        <v>55</v>
      </c>
      <c r="AB58" s="28"/>
    </row>
    <row r="59" spans="1:33" s="20" customFormat="1" x14ac:dyDescent="0.3">
      <c r="A59" s="43">
        <v>42061</v>
      </c>
      <c r="B59" s="74">
        <v>4.7</v>
      </c>
      <c r="C59" s="32">
        <v>7</v>
      </c>
      <c r="D59" s="32">
        <v>5.5</v>
      </c>
      <c r="E59" s="32">
        <v>7.1</v>
      </c>
      <c r="F59" s="32">
        <v>4.3</v>
      </c>
      <c r="G59" s="32">
        <v>5.6749999999999998</v>
      </c>
      <c r="H59" s="81">
        <v>5.7</v>
      </c>
      <c r="I59" s="44">
        <v>4.9000000000000004</v>
      </c>
      <c r="J59" s="14">
        <v>3.1</v>
      </c>
      <c r="K59" s="78">
        <v>3.75</v>
      </c>
      <c r="L59" s="356">
        <v>93</v>
      </c>
      <c r="M59" s="23">
        <v>82</v>
      </c>
      <c r="N59" s="358">
        <v>88.22</v>
      </c>
      <c r="O59" s="132">
        <v>1019.4</v>
      </c>
      <c r="P59" s="21">
        <v>1016.2</v>
      </c>
      <c r="Q59" s="70">
        <v>1018.3390000000001</v>
      </c>
      <c r="R59" s="67">
        <v>3.4</v>
      </c>
      <c r="S59" s="67">
        <v>1</v>
      </c>
      <c r="T59" s="24">
        <v>0.4</v>
      </c>
      <c r="U59" s="311" t="s">
        <v>48</v>
      </c>
      <c r="V59" s="315" t="s">
        <v>52</v>
      </c>
      <c r="W59" s="25">
        <v>3.6</v>
      </c>
      <c r="X59" s="26">
        <v>1.5</v>
      </c>
      <c r="Y59" s="27">
        <v>0</v>
      </c>
      <c r="Z59" s="29">
        <v>0</v>
      </c>
      <c r="AA59" s="316" t="s">
        <v>55</v>
      </c>
      <c r="AB59" s="28"/>
    </row>
    <row r="60" spans="1:33" s="20" customFormat="1" x14ac:dyDescent="0.3">
      <c r="A60" s="43">
        <v>42062</v>
      </c>
      <c r="B60" s="74">
        <v>4</v>
      </c>
      <c r="C60" s="32">
        <v>7.3</v>
      </c>
      <c r="D60" s="32">
        <v>0.9</v>
      </c>
      <c r="E60" s="32">
        <v>7.8</v>
      </c>
      <c r="F60" s="32">
        <v>0.7</v>
      </c>
      <c r="G60" s="32">
        <v>3.2750000000000004</v>
      </c>
      <c r="H60" s="81">
        <v>4.3</v>
      </c>
      <c r="I60" s="44">
        <v>5</v>
      </c>
      <c r="J60" s="14">
        <v>-0.8</v>
      </c>
      <c r="K60" s="78">
        <v>2.94</v>
      </c>
      <c r="L60" s="356">
        <v>94</v>
      </c>
      <c r="M60" s="23">
        <v>78</v>
      </c>
      <c r="N60" s="358">
        <v>88.14</v>
      </c>
      <c r="O60" s="132">
        <v>1018.2</v>
      </c>
      <c r="P60" s="21">
        <v>1015.2</v>
      </c>
      <c r="Q60" s="70">
        <v>1016.513</v>
      </c>
      <c r="R60" s="67">
        <v>4.4000000000000004</v>
      </c>
      <c r="S60" s="67">
        <v>3</v>
      </c>
      <c r="T60" s="24">
        <v>0.4</v>
      </c>
      <c r="U60" s="311" t="s">
        <v>44</v>
      </c>
      <c r="V60" s="315" t="s">
        <v>163</v>
      </c>
      <c r="W60" s="25">
        <v>0</v>
      </c>
      <c r="X60" s="26">
        <v>0</v>
      </c>
      <c r="Y60" s="27">
        <v>0</v>
      </c>
      <c r="Z60" s="29">
        <v>0</v>
      </c>
      <c r="AA60" s="316" t="s">
        <v>122</v>
      </c>
      <c r="AB60" s="28"/>
    </row>
    <row r="61" spans="1:33" s="390" customFormat="1" ht="15" thickBot="1" x14ac:dyDescent="0.35">
      <c r="A61" s="375">
        <v>42063</v>
      </c>
      <c r="B61" s="376">
        <v>2</v>
      </c>
      <c r="C61" s="377">
        <v>9.6</v>
      </c>
      <c r="D61" s="377">
        <v>4.4000000000000004</v>
      </c>
      <c r="E61" s="377">
        <v>9.9</v>
      </c>
      <c r="F61" s="377">
        <v>1.6</v>
      </c>
      <c r="G61" s="377">
        <v>5.0999999999999996</v>
      </c>
      <c r="H61" s="378">
        <v>5.25</v>
      </c>
      <c r="I61" s="376">
        <v>5</v>
      </c>
      <c r="J61" s="377">
        <v>0.3</v>
      </c>
      <c r="K61" s="378">
        <v>2.58</v>
      </c>
      <c r="L61" s="379">
        <v>95</v>
      </c>
      <c r="M61" s="380">
        <v>69</v>
      </c>
      <c r="N61" s="381">
        <v>85.52</v>
      </c>
      <c r="O61" s="382">
        <v>1019.9</v>
      </c>
      <c r="P61" s="383">
        <v>1016.5</v>
      </c>
      <c r="Q61" s="384">
        <v>1018.345</v>
      </c>
      <c r="R61" s="385">
        <v>3.4</v>
      </c>
      <c r="S61" s="385">
        <v>1</v>
      </c>
      <c r="T61" s="386">
        <v>0.3</v>
      </c>
      <c r="U61" s="387" t="s">
        <v>111</v>
      </c>
      <c r="V61" s="317" t="s">
        <v>163</v>
      </c>
      <c r="W61" s="47">
        <v>0</v>
      </c>
      <c r="X61" s="48">
        <v>0</v>
      </c>
      <c r="Y61" s="49">
        <v>0</v>
      </c>
      <c r="Z61" s="50">
        <v>0</v>
      </c>
      <c r="AA61" s="388" t="s">
        <v>132</v>
      </c>
      <c r="AB61" s="389"/>
    </row>
    <row r="62" spans="1:33" s="37" customFormat="1" x14ac:dyDescent="0.3">
      <c r="A62" s="42">
        <v>42064</v>
      </c>
      <c r="B62" s="74">
        <v>0.9</v>
      </c>
      <c r="C62" s="32">
        <v>8.6999999999999993</v>
      </c>
      <c r="D62" s="32">
        <v>7.1</v>
      </c>
      <c r="E62" s="32">
        <v>8.6999999999999993</v>
      </c>
      <c r="F62" s="32">
        <v>0.5</v>
      </c>
      <c r="G62" s="32">
        <v>5.9499999999999993</v>
      </c>
      <c r="H62" s="81">
        <v>5.4</v>
      </c>
      <c r="I62" s="74">
        <v>4.5999999999999996</v>
      </c>
      <c r="J62" s="32">
        <v>-0.9</v>
      </c>
      <c r="K62" s="81">
        <v>2.34</v>
      </c>
      <c r="L62" s="226">
        <v>94</v>
      </c>
      <c r="M62" s="33">
        <v>74</v>
      </c>
      <c r="N62" s="365">
        <v>84.53</v>
      </c>
      <c r="O62" s="133">
        <v>1019.1</v>
      </c>
      <c r="P62" s="34">
        <v>1010</v>
      </c>
      <c r="Q62" s="71">
        <v>1014.626</v>
      </c>
      <c r="R62" s="127">
        <v>4.8</v>
      </c>
      <c r="S62" s="127">
        <v>3.1</v>
      </c>
      <c r="T62" s="35">
        <v>1</v>
      </c>
      <c r="U62" s="308" t="s">
        <v>72</v>
      </c>
      <c r="V62" s="318"/>
      <c r="W62" s="122">
        <v>0</v>
      </c>
      <c r="X62" s="123">
        <v>0</v>
      </c>
      <c r="Y62" s="124">
        <v>0</v>
      </c>
      <c r="Z62" s="128">
        <v>0</v>
      </c>
      <c r="AA62" s="310" t="s">
        <v>55</v>
      </c>
      <c r="AB62" s="36"/>
      <c r="AG62" s="45"/>
    </row>
    <row r="63" spans="1:33" s="20" customFormat="1" x14ac:dyDescent="0.3">
      <c r="A63" s="43">
        <v>42065</v>
      </c>
      <c r="B63" s="74">
        <v>2.5</v>
      </c>
      <c r="C63" s="32">
        <v>7.1</v>
      </c>
      <c r="D63" s="32">
        <v>4.8</v>
      </c>
      <c r="E63" s="32">
        <v>8.1</v>
      </c>
      <c r="F63" s="32">
        <v>1.9</v>
      </c>
      <c r="G63" s="32">
        <v>4.8</v>
      </c>
      <c r="H63" s="81">
        <v>5.7</v>
      </c>
      <c r="I63" s="44">
        <v>4.7</v>
      </c>
      <c r="J63" s="14">
        <v>-0.8</v>
      </c>
      <c r="K63" s="78">
        <v>3.28</v>
      </c>
      <c r="L63" s="356">
        <v>93</v>
      </c>
      <c r="M63" s="23">
        <v>76</v>
      </c>
      <c r="N63" s="358">
        <v>84.51</v>
      </c>
      <c r="O63" s="132">
        <v>1011.2</v>
      </c>
      <c r="P63" s="21">
        <v>1004.6</v>
      </c>
      <c r="Q63" s="70">
        <v>1007.741</v>
      </c>
      <c r="R63" s="67">
        <v>6.5</v>
      </c>
      <c r="S63" s="67">
        <v>5.0999999999999996</v>
      </c>
      <c r="T63" s="24">
        <v>1.3</v>
      </c>
      <c r="U63" s="311" t="s">
        <v>72</v>
      </c>
      <c r="V63" s="312" t="s">
        <v>52</v>
      </c>
      <c r="W63" s="16">
        <v>10.8</v>
      </c>
      <c r="X63" s="17">
        <v>4.8</v>
      </c>
      <c r="Y63" s="18">
        <v>0</v>
      </c>
      <c r="Z63" s="46">
        <v>0</v>
      </c>
      <c r="AA63" s="313" t="s">
        <v>66</v>
      </c>
      <c r="AB63" s="28"/>
      <c r="AG63" s="319"/>
    </row>
    <row r="64" spans="1:33" s="20" customFormat="1" ht="28.8" x14ac:dyDescent="0.3">
      <c r="A64" s="43">
        <v>42066</v>
      </c>
      <c r="B64" s="74">
        <v>-0.9</v>
      </c>
      <c r="C64" s="32">
        <v>8.6999999999999993</v>
      </c>
      <c r="D64" s="32">
        <v>-1.9</v>
      </c>
      <c r="E64" s="32">
        <v>8.8000000000000007</v>
      </c>
      <c r="F64" s="32">
        <v>-3.4</v>
      </c>
      <c r="G64" s="32">
        <v>0.99999999999999978</v>
      </c>
      <c r="H64" s="81">
        <v>1.6</v>
      </c>
      <c r="I64" s="44">
        <v>2.2000000000000002</v>
      </c>
      <c r="J64" s="14">
        <v>-6.4</v>
      </c>
      <c r="K64" s="78">
        <v>-2.41</v>
      </c>
      <c r="L64" s="356">
        <v>91</v>
      </c>
      <c r="M64" s="23">
        <v>50</v>
      </c>
      <c r="N64" s="358">
        <v>76</v>
      </c>
      <c r="O64" s="132">
        <v>1023.4</v>
      </c>
      <c r="P64" s="21">
        <v>1011</v>
      </c>
      <c r="Q64" s="70">
        <v>1017.7670000000001</v>
      </c>
      <c r="R64" s="67">
        <v>4.8</v>
      </c>
      <c r="S64" s="67">
        <v>2.4</v>
      </c>
      <c r="T64" s="24">
        <v>0.7</v>
      </c>
      <c r="U64" s="311" t="s">
        <v>124</v>
      </c>
      <c r="V64" s="312" t="s">
        <v>142</v>
      </c>
      <c r="W64" s="16">
        <v>3.6</v>
      </c>
      <c r="X64" s="17">
        <v>0.3</v>
      </c>
      <c r="Y64" s="18">
        <v>0</v>
      </c>
      <c r="Z64" s="46">
        <v>0</v>
      </c>
      <c r="AA64" s="313" t="s">
        <v>157</v>
      </c>
      <c r="AB64" s="28"/>
      <c r="AG64" s="319"/>
    </row>
    <row r="65" spans="1:33" s="20" customFormat="1" x14ac:dyDescent="0.3">
      <c r="A65" s="43">
        <v>42067</v>
      </c>
      <c r="B65" s="74">
        <v>-2.1</v>
      </c>
      <c r="C65" s="32">
        <v>1.4</v>
      </c>
      <c r="D65" s="32">
        <v>-0.9</v>
      </c>
      <c r="E65" s="32">
        <v>4.9000000000000004</v>
      </c>
      <c r="F65" s="32">
        <v>-3.9</v>
      </c>
      <c r="G65" s="32">
        <v>-0.625</v>
      </c>
      <c r="H65" s="81">
        <v>-0.3</v>
      </c>
      <c r="I65" s="44">
        <v>1.3</v>
      </c>
      <c r="J65" s="14">
        <v>-6.8</v>
      </c>
      <c r="K65" s="78">
        <v>-3.34</v>
      </c>
      <c r="L65" s="356">
        <v>90</v>
      </c>
      <c r="M65" s="23">
        <v>60</v>
      </c>
      <c r="N65" s="358">
        <v>80.2</v>
      </c>
      <c r="O65" s="132">
        <v>1026.9000000000001</v>
      </c>
      <c r="P65" s="21">
        <v>1020.5</v>
      </c>
      <c r="Q65" s="70">
        <v>1023.279</v>
      </c>
      <c r="R65" s="67">
        <v>5.0999999999999996</v>
      </c>
      <c r="S65" s="67">
        <v>3.4</v>
      </c>
      <c r="T65" s="24">
        <v>0.7</v>
      </c>
      <c r="U65" s="311" t="s">
        <v>128</v>
      </c>
      <c r="V65" s="314" t="s">
        <v>51</v>
      </c>
      <c r="W65" s="16">
        <v>3.6</v>
      </c>
      <c r="X65" s="17">
        <v>1.2</v>
      </c>
      <c r="Y65" s="18">
        <v>0.5</v>
      </c>
      <c r="Z65" s="46">
        <v>0.5</v>
      </c>
      <c r="AA65" s="313" t="s">
        <v>66</v>
      </c>
      <c r="AB65" s="28"/>
      <c r="AG65" s="319"/>
    </row>
    <row r="66" spans="1:33" s="20" customFormat="1" ht="28.8" x14ac:dyDescent="0.3">
      <c r="A66" s="43">
        <v>42068</v>
      </c>
      <c r="B66" s="74">
        <v>-2.7</v>
      </c>
      <c r="C66" s="32">
        <v>5.8</v>
      </c>
      <c r="D66" s="32">
        <v>0.4</v>
      </c>
      <c r="E66" s="32">
        <v>9.9</v>
      </c>
      <c r="F66" s="32">
        <v>-3</v>
      </c>
      <c r="G66" s="32">
        <v>0.97499999999999987</v>
      </c>
      <c r="H66" s="81">
        <v>1.6</v>
      </c>
      <c r="I66" s="44">
        <v>1.6</v>
      </c>
      <c r="J66" s="14">
        <v>-5.2</v>
      </c>
      <c r="K66" s="78">
        <v>-2.5</v>
      </c>
      <c r="L66" s="356">
        <v>90</v>
      </c>
      <c r="M66" s="23">
        <v>42</v>
      </c>
      <c r="N66" s="358">
        <v>75.64</v>
      </c>
      <c r="O66" s="132">
        <v>1030.8</v>
      </c>
      <c r="P66" s="21">
        <v>1026.8</v>
      </c>
      <c r="Q66" s="70">
        <v>1028.4860000000001</v>
      </c>
      <c r="R66" s="67">
        <v>4.4000000000000004</v>
      </c>
      <c r="S66" s="67">
        <v>2.4</v>
      </c>
      <c r="T66" s="24">
        <v>0.6</v>
      </c>
      <c r="U66" s="311" t="s">
        <v>124</v>
      </c>
      <c r="V66" s="314" t="s">
        <v>142</v>
      </c>
      <c r="W66" s="16">
        <v>3.6</v>
      </c>
      <c r="X66" s="17">
        <v>0.3</v>
      </c>
      <c r="Y66" s="18">
        <v>0</v>
      </c>
      <c r="Z66" s="46">
        <v>0</v>
      </c>
      <c r="AA66" s="313" t="s">
        <v>141</v>
      </c>
      <c r="AB66" s="28"/>
      <c r="AG66" s="319"/>
    </row>
    <row r="67" spans="1:33" s="20" customFormat="1" x14ac:dyDescent="0.3">
      <c r="A67" s="43">
        <v>42069</v>
      </c>
      <c r="B67" s="74">
        <v>1.1000000000000001</v>
      </c>
      <c r="C67" s="32">
        <v>4.8</v>
      </c>
      <c r="D67" s="32">
        <v>-3.5</v>
      </c>
      <c r="E67" s="32">
        <v>7.2</v>
      </c>
      <c r="F67" s="32">
        <v>-4.8</v>
      </c>
      <c r="G67" s="32">
        <v>-0.27499999999999991</v>
      </c>
      <c r="H67" s="81">
        <v>1.4</v>
      </c>
      <c r="I67" s="44">
        <v>-0.9</v>
      </c>
      <c r="J67" s="14">
        <v>-7.7</v>
      </c>
      <c r="K67" s="78">
        <v>-4.1900000000000004</v>
      </c>
      <c r="L67" s="356">
        <v>86</v>
      </c>
      <c r="M67" s="23">
        <v>44</v>
      </c>
      <c r="N67" s="358">
        <v>67.7</v>
      </c>
      <c r="O67" s="132">
        <v>1036.0999999999999</v>
      </c>
      <c r="P67" s="21">
        <v>1030.7</v>
      </c>
      <c r="Q67" s="70">
        <v>1033.48</v>
      </c>
      <c r="R67" s="67">
        <v>5.4</v>
      </c>
      <c r="S67" s="67">
        <v>2.8</v>
      </c>
      <c r="T67" s="24">
        <v>0.6</v>
      </c>
      <c r="U67" s="311" t="s">
        <v>49</v>
      </c>
      <c r="V67" s="314" t="s">
        <v>51</v>
      </c>
      <c r="W67" s="16">
        <v>3.6</v>
      </c>
      <c r="X67" s="17">
        <v>0.6</v>
      </c>
      <c r="Y67" s="18">
        <v>1</v>
      </c>
      <c r="Z67" s="46">
        <v>1</v>
      </c>
      <c r="AA67" s="313" t="s">
        <v>143</v>
      </c>
      <c r="AB67" s="28"/>
      <c r="AG67" s="319"/>
    </row>
    <row r="68" spans="1:33" s="20" customFormat="1" x14ac:dyDescent="0.3">
      <c r="A68" s="43">
        <v>42070</v>
      </c>
      <c r="B68" s="74">
        <v>-5.6</v>
      </c>
      <c r="C68" s="32">
        <v>11.9</v>
      </c>
      <c r="D68" s="32">
        <v>-1.4</v>
      </c>
      <c r="E68" s="32">
        <v>12.3</v>
      </c>
      <c r="F68" s="32">
        <v>-6.9</v>
      </c>
      <c r="G68" s="32">
        <v>0.87500000000000022</v>
      </c>
      <c r="H68" s="81">
        <v>1.4</v>
      </c>
      <c r="I68" s="44">
        <v>0</v>
      </c>
      <c r="J68" s="14">
        <v>-9.6</v>
      </c>
      <c r="K68" s="78">
        <v>-5.07</v>
      </c>
      <c r="L68" s="356">
        <v>82</v>
      </c>
      <c r="M68" s="23">
        <v>36</v>
      </c>
      <c r="N68" s="358">
        <v>65.8</v>
      </c>
      <c r="O68" s="132">
        <v>1037.0999999999999</v>
      </c>
      <c r="P68" s="21">
        <v>1033.9000000000001</v>
      </c>
      <c r="Q68" s="70">
        <v>1035.4280000000001</v>
      </c>
      <c r="R68" s="67">
        <v>4.0999999999999996</v>
      </c>
      <c r="S68" s="67">
        <v>2.6</v>
      </c>
      <c r="T68" s="24">
        <v>0.5</v>
      </c>
      <c r="U68" s="311" t="s">
        <v>126</v>
      </c>
      <c r="V68" s="314"/>
      <c r="W68" s="16">
        <v>0</v>
      </c>
      <c r="X68" s="17">
        <v>0</v>
      </c>
      <c r="Y68" s="18">
        <v>0</v>
      </c>
      <c r="Z68" s="46">
        <v>0</v>
      </c>
      <c r="AA68" s="313" t="s">
        <v>151</v>
      </c>
      <c r="AB68" s="28"/>
      <c r="AG68" s="319"/>
    </row>
    <row r="69" spans="1:33" s="20" customFormat="1" x14ac:dyDescent="0.3">
      <c r="A69" s="43">
        <v>42071</v>
      </c>
      <c r="B69" s="74">
        <v>-4.3</v>
      </c>
      <c r="C69" s="32">
        <v>10.9</v>
      </c>
      <c r="D69" s="32">
        <v>-0.7</v>
      </c>
      <c r="E69" s="32">
        <v>14.1</v>
      </c>
      <c r="F69" s="32">
        <v>-5.5</v>
      </c>
      <c r="G69" s="32">
        <v>1.3000000000000003</v>
      </c>
      <c r="H69" s="81">
        <v>2.8</v>
      </c>
      <c r="I69" s="44">
        <v>-0.5</v>
      </c>
      <c r="J69" s="14">
        <v>-8.3000000000000007</v>
      </c>
      <c r="K69" s="78">
        <v>-4.4000000000000004</v>
      </c>
      <c r="L69" s="356">
        <v>85</v>
      </c>
      <c r="M69" s="23">
        <v>25</v>
      </c>
      <c r="N69" s="358">
        <v>63.7</v>
      </c>
      <c r="O69" s="132">
        <v>1035.4000000000001</v>
      </c>
      <c r="P69" s="21">
        <v>1030.5999999999999</v>
      </c>
      <c r="Q69" s="70">
        <v>1032.9760000000001</v>
      </c>
      <c r="R69" s="67">
        <v>4.0999999999999996</v>
      </c>
      <c r="S69" s="67">
        <v>3.1</v>
      </c>
      <c r="T69" s="24">
        <v>0.6</v>
      </c>
      <c r="U69" s="311" t="s">
        <v>117</v>
      </c>
      <c r="V69" s="314"/>
      <c r="W69" s="16">
        <v>0</v>
      </c>
      <c r="X69" s="17">
        <v>0</v>
      </c>
      <c r="Y69" s="18">
        <v>0</v>
      </c>
      <c r="Z69" s="46">
        <v>0</v>
      </c>
      <c r="AA69" s="313" t="s">
        <v>144</v>
      </c>
      <c r="AB69" s="28"/>
      <c r="AG69" s="319"/>
    </row>
    <row r="70" spans="1:33" s="20" customFormat="1" x14ac:dyDescent="0.3">
      <c r="A70" s="43">
        <v>42072</v>
      </c>
      <c r="B70" s="74">
        <v>-3.4</v>
      </c>
      <c r="C70" s="32">
        <v>14.7</v>
      </c>
      <c r="D70" s="32">
        <v>-0.5</v>
      </c>
      <c r="E70" s="32">
        <v>15.3</v>
      </c>
      <c r="F70" s="32">
        <v>-5.4</v>
      </c>
      <c r="G70" s="32">
        <v>2.5749999999999997</v>
      </c>
      <c r="H70" s="81">
        <v>3.4</v>
      </c>
      <c r="I70" s="44">
        <v>-0.2</v>
      </c>
      <c r="J70" s="14">
        <v>-7.1</v>
      </c>
      <c r="K70" s="78">
        <v>-3.58</v>
      </c>
      <c r="L70" s="356">
        <v>90</v>
      </c>
      <c r="M70" s="23">
        <v>24</v>
      </c>
      <c r="N70" s="358">
        <v>65.63</v>
      </c>
      <c r="O70" s="132">
        <v>1031.9000000000001</v>
      </c>
      <c r="P70" s="21">
        <v>1027.3</v>
      </c>
      <c r="Q70" s="70">
        <v>1029.7470000000001</v>
      </c>
      <c r="R70" s="67">
        <v>4.8</v>
      </c>
      <c r="S70" s="67">
        <v>3.3</v>
      </c>
      <c r="T70" s="24">
        <v>0.6</v>
      </c>
      <c r="U70" s="311" t="s">
        <v>117</v>
      </c>
      <c r="V70" s="314"/>
      <c r="W70" s="16">
        <v>0</v>
      </c>
      <c r="X70" s="17">
        <v>0</v>
      </c>
      <c r="Y70" s="18">
        <v>0</v>
      </c>
      <c r="Z70" s="46">
        <v>0</v>
      </c>
      <c r="AA70" s="313" t="s">
        <v>145</v>
      </c>
      <c r="AB70" s="28"/>
      <c r="AG70" s="319"/>
    </row>
    <row r="71" spans="1:33" s="20" customFormat="1" x14ac:dyDescent="0.3">
      <c r="A71" s="43">
        <v>42073</v>
      </c>
      <c r="B71" s="74">
        <v>-2.6</v>
      </c>
      <c r="C71" s="32">
        <v>18</v>
      </c>
      <c r="D71" s="32">
        <v>1.3</v>
      </c>
      <c r="E71" s="32">
        <v>18.3</v>
      </c>
      <c r="F71" s="32">
        <v>-5.0999999999999996</v>
      </c>
      <c r="G71" s="32">
        <v>4.5</v>
      </c>
      <c r="H71" s="81">
        <v>4</v>
      </c>
      <c r="I71" s="44">
        <v>1.1000000000000001</v>
      </c>
      <c r="J71" s="14">
        <v>-6.6</v>
      </c>
      <c r="K71" s="78">
        <v>-3</v>
      </c>
      <c r="L71" s="356">
        <v>94</v>
      </c>
      <c r="M71" s="23">
        <v>18</v>
      </c>
      <c r="N71" s="358">
        <v>67.14</v>
      </c>
      <c r="O71" s="132">
        <v>1029.0999999999999</v>
      </c>
      <c r="P71" s="21">
        <v>1021.6</v>
      </c>
      <c r="Q71" s="70">
        <v>1025.923</v>
      </c>
      <c r="R71" s="67">
        <v>5.6</v>
      </c>
      <c r="S71" s="67">
        <v>2</v>
      </c>
      <c r="T71" s="24">
        <v>0.3</v>
      </c>
      <c r="U71" s="311" t="s">
        <v>43</v>
      </c>
      <c r="V71" s="314"/>
      <c r="W71" s="16">
        <v>0</v>
      </c>
      <c r="X71" s="17">
        <v>0</v>
      </c>
      <c r="Y71" s="18">
        <v>0</v>
      </c>
      <c r="Z71" s="46">
        <v>0</v>
      </c>
      <c r="AA71" s="313" t="s">
        <v>145</v>
      </c>
      <c r="AB71" s="28"/>
      <c r="AG71" s="319"/>
    </row>
    <row r="72" spans="1:33" s="20" customFormat="1" x14ac:dyDescent="0.3">
      <c r="A72" s="43">
        <v>42074</v>
      </c>
      <c r="B72" s="74">
        <v>0.1</v>
      </c>
      <c r="C72" s="32">
        <v>13.6</v>
      </c>
      <c r="D72" s="32">
        <v>7.2</v>
      </c>
      <c r="E72" s="32">
        <v>15.7</v>
      </c>
      <c r="F72" s="32">
        <v>-2.6</v>
      </c>
      <c r="G72" s="32">
        <v>7.0250000000000004</v>
      </c>
      <c r="H72" s="81">
        <v>5.8</v>
      </c>
      <c r="I72" s="44">
        <v>4.5</v>
      </c>
      <c r="J72" s="14">
        <v>-4.2</v>
      </c>
      <c r="K72" s="78">
        <v>0.73</v>
      </c>
      <c r="L72" s="356">
        <v>94</v>
      </c>
      <c r="M72" s="23">
        <v>31</v>
      </c>
      <c r="N72" s="358">
        <v>75.540000000000006</v>
      </c>
      <c r="O72" s="132">
        <v>1021.9</v>
      </c>
      <c r="P72" s="21">
        <v>1017.5</v>
      </c>
      <c r="Q72" s="70">
        <v>1019.8</v>
      </c>
      <c r="R72" s="67">
        <v>7.1</v>
      </c>
      <c r="S72" s="67">
        <v>3.5</v>
      </c>
      <c r="T72" s="24">
        <v>1</v>
      </c>
      <c r="U72" s="311" t="s">
        <v>124</v>
      </c>
      <c r="V72" s="314"/>
      <c r="W72" s="16">
        <v>0</v>
      </c>
      <c r="X72" s="17">
        <v>0</v>
      </c>
      <c r="Y72" s="18">
        <v>0</v>
      </c>
      <c r="Z72" s="46">
        <v>0</v>
      </c>
      <c r="AA72" s="313" t="s">
        <v>146</v>
      </c>
      <c r="AB72" s="28"/>
      <c r="AG72" s="319"/>
    </row>
    <row r="73" spans="1:33" s="20" customFormat="1" x14ac:dyDescent="0.3">
      <c r="A73" s="43">
        <v>42075</v>
      </c>
      <c r="B73" s="74">
        <v>5.0999999999999996</v>
      </c>
      <c r="C73" s="32">
        <v>6.3</v>
      </c>
      <c r="D73" s="32">
        <v>4.4000000000000004</v>
      </c>
      <c r="E73" s="32">
        <v>6.9</v>
      </c>
      <c r="F73" s="32">
        <v>3.9</v>
      </c>
      <c r="G73" s="32">
        <v>5.05</v>
      </c>
      <c r="H73" s="81">
        <v>5.2</v>
      </c>
      <c r="I73" s="44">
        <v>5</v>
      </c>
      <c r="J73" s="14">
        <v>2.2999999999999998</v>
      </c>
      <c r="K73" s="78">
        <v>3.35</v>
      </c>
      <c r="L73" s="356">
        <v>99</v>
      </c>
      <c r="M73" s="23">
        <v>79</v>
      </c>
      <c r="N73" s="358">
        <v>87.85</v>
      </c>
      <c r="O73" s="132">
        <v>1020.8</v>
      </c>
      <c r="P73" s="21">
        <v>1019.3</v>
      </c>
      <c r="Q73" s="70">
        <v>1020.295</v>
      </c>
      <c r="R73" s="67">
        <v>6.1</v>
      </c>
      <c r="S73" s="67">
        <v>3.8</v>
      </c>
      <c r="T73" s="24">
        <v>1.7</v>
      </c>
      <c r="U73" s="311" t="s">
        <v>49</v>
      </c>
      <c r="V73" s="314" t="s">
        <v>52</v>
      </c>
      <c r="W73" s="16">
        <v>3.6</v>
      </c>
      <c r="X73" s="17">
        <v>3.9</v>
      </c>
      <c r="Y73" s="18">
        <v>0</v>
      </c>
      <c r="Z73" s="46">
        <v>0</v>
      </c>
      <c r="AA73" s="313" t="s">
        <v>55</v>
      </c>
      <c r="AB73" s="28"/>
      <c r="AG73" s="319"/>
    </row>
    <row r="74" spans="1:33" s="20" customFormat="1" x14ac:dyDescent="0.3">
      <c r="A74" s="43">
        <v>42076</v>
      </c>
      <c r="B74" s="74">
        <v>4.9000000000000004</v>
      </c>
      <c r="C74" s="32">
        <v>6</v>
      </c>
      <c r="D74" s="32">
        <v>2.9</v>
      </c>
      <c r="E74" s="32">
        <v>6</v>
      </c>
      <c r="F74" s="32">
        <v>2.6</v>
      </c>
      <c r="G74" s="32">
        <v>4.1749999999999998</v>
      </c>
      <c r="H74" s="81">
        <v>4.8</v>
      </c>
      <c r="I74" s="44">
        <v>4.8</v>
      </c>
      <c r="J74" s="14">
        <v>1.4</v>
      </c>
      <c r="K74" s="78">
        <v>3.53</v>
      </c>
      <c r="L74" s="356">
        <v>96</v>
      </c>
      <c r="M74" s="23">
        <v>82</v>
      </c>
      <c r="N74" s="358">
        <v>91.77</v>
      </c>
      <c r="O74" s="132">
        <v>1021.3</v>
      </c>
      <c r="P74" s="21">
        <v>1019.5</v>
      </c>
      <c r="Q74" s="70">
        <v>1020.3390000000001</v>
      </c>
      <c r="R74" s="67">
        <v>4.8</v>
      </c>
      <c r="S74" s="67">
        <v>2.4</v>
      </c>
      <c r="T74" s="24">
        <v>0.9</v>
      </c>
      <c r="U74" s="311" t="s">
        <v>131</v>
      </c>
      <c r="V74" s="315" t="s">
        <v>163</v>
      </c>
      <c r="W74" s="25">
        <v>0</v>
      </c>
      <c r="X74" s="26">
        <v>0</v>
      </c>
      <c r="Y74" s="27">
        <v>0</v>
      </c>
      <c r="Z74" s="29">
        <v>0</v>
      </c>
      <c r="AA74" s="316" t="s">
        <v>148</v>
      </c>
      <c r="AB74" s="28"/>
      <c r="AG74" s="319"/>
    </row>
    <row r="75" spans="1:33" s="20" customFormat="1" x14ac:dyDescent="0.3">
      <c r="A75" s="43">
        <v>42077</v>
      </c>
      <c r="B75" s="74">
        <v>2.5</v>
      </c>
      <c r="C75" s="32">
        <v>6.2</v>
      </c>
      <c r="D75" s="32">
        <v>4.2</v>
      </c>
      <c r="E75" s="32">
        <v>6.5</v>
      </c>
      <c r="F75" s="32">
        <v>2.2000000000000002</v>
      </c>
      <c r="G75" s="32">
        <v>4.2750000000000004</v>
      </c>
      <c r="H75" s="81">
        <v>4.3</v>
      </c>
      <c r="I75" s="44">
        <v>4.3</v>
      </c>
      <c r="J75" s="14">
        <v>1</v>
      </c>
      <c r="K75" s="78">
        <v>3.1</v>
      </c>
      <c r="L75" s="356">
        <v>99</v>
      </c>
      <c r="M75" s="23">
        <v>80</v>
      </c>
      <c r="N75" s="358">
        <v>92</v>
      </c>
      <c r="O75" s="132">
        <v>1030</v>
      </c>
      <c r="P75" s="21">
        <v>1020.5</v>
      </c>
      <c r="Q75" s="70">
        <v>1023.899</v>
      </c>
      <c r="R75" s="67">
        <v>2.4</v>
      </c>
      <c r="S75" s="67">
        <v>1.5</v>
      </c>
      <c r="T75" s="24">
        <v>0.4</v>
      </c>
      <c r="U75" s="311" t="s">
        <v>131</v>
      </c>
      <c r="V75" s="315" t="s">
        <v>52</v>
      </c>
      <c r="W75" s="25">
        <v>3.6</v>
      </c>
      <c r="X75" s="26">
        <v>2.7</v>
      </c>
      <c r="Y75" s="27">
        <v>0</v>
      </c>
      <c r="Z75" s="29">
        <v>0</v>
      </c>
      <c r="AA75" s="316" t="s">
        <v>55</v>
      </c>
      <c r="AB75" s="28"/>
      <c r="AG75" s="319"/>
    </row>
    <row r="76" spans="1:33" s="20" customFormat="1" x14ac:dyDescent="0.3">
      <c r="A76" s="43">
        <v>42078</v>
      </c>
      <c r="B76" s="74">
        <v>2.4</v>
      </c>
      <c r="C76" s="32">
        <v>12.3</v>
      </c>
      <c r="D76" s="32">
        <v>5.4</v>
      </c>
      <c r="E76" s="32">
        <v>13</v>
      </c>
      <c r="F76" s="32">
        <v>0.6</v>
      </c>
      <c r="G76" s="32">
        <v>6.375</v>
      </c>
      <c r="H76" s="81">
        <v>6.2</v>
      </c>
      <c r="I76" s="44">
        <v>6.6</v>
      </c>
      <c r="J76" s="14">
        <v>0.5</v>
      </c>
      <c r="K76" s="78">
        <v>3.8</v>
      </c>
      <c r="L76" s="356">
        <v>99</v>
      </c>
      <c r="M76" s="23">
        <v>58</v>
      </c>
      <c r="N76" s="358">
        <v>86</v>
      </c>
      <c r="O76" s="132">
        <v>1036.5</v>
      </c>
      <c r="P76" s="21">
        <v>1029.9000000000001</v>
      </c>
      <c r="Q76" s="70">
        <v>1034.0329999999999</v>
      </c>
      <c r="R76" s="67">
        <v>3.1</v>
      </c>
      <c r="S76" s="67">
        <v>2.1</v>
      </c>
      <c r="T76" s="24">
        <v>0.5</v>
      </c>
      <c r="U76" s="311" t="s">
        <v>69</v>
      </c>
      <c r="V76" s="315"/>
      <c r="W76" s="25">
        <v>0</v>
      </c>
      <c r="X76" s="26">
        <v>0</v>
      </c>
      <c r="Y76" s="27">
        <v>0</v>
      </c>
      <c r="Z76" s="29">
        <v>0</v>
      </c>
      <c r="AA76" s="316" t="s">
        <v>149</v>
      </c>
      <c r="AB76" s="28"/>
      <c r="AG76" s="319"/>
    </row>
    <row r="77" spans="1:33" s="20" customFormat="1" x14ac:dyDescent="0.3">
      <c r="A77" s="43">
        <v>42079</v>
      </c>
      <c r="B77" s="74">
        <v>1.4</v>
      </c>
      <c r="C77" s="32">
        <v>16.600000000000001</v>
      </c>
      <c r="D77" s="32">
        <v>4.3</v>
      </c>
      <c r="E77" s="32">
        <v>17.3</v>
      </c>
      <c r="F77" s="32">
        <v>-0.9</v>
      </c>
      <c r="G77" s="32">
        <v>6.65</v>
      </c>
      <c r="H77" s="81">
        <v>7.3</v>
      </c>
      <c r="I77" s="44">
        <v>6.1</v>
      </c>
      <c r="J77" s="14">
        <v>-1.2</v>
      </c>
      <c r="K77" s="78">
        <v>1.85</v>
      </c>
      <c r="L77" s="356">
        <v>99</v>
      </c>
      <c r="M77" s="23">
        <v>34</v>
      </c>
      <c r="N77" s="358">
        <v>73.13</v>
      </c>
      <c r="O77" s="132">
        <v>1038.5</v>
      </c>
      <c r="P77" s="21">
        <v>1034.9000000000001</v>
      </c>
      <c r="Q77" s="70">
        <v>1036.7529999999999</v>
      </c>
      <c r="R77" s="67">
        <v>3.7</v>
      </c>
      <c r="S77" s="67">
        <v>3.1</v>
      </c>
      <c r="T77" s="24">
        <v>0.7</v>
      </c>
      <c r="U77" s="311" t="s">
        <v>69</v>
      </c>
      <c r="V77" s="315"/>
      <c r="W77" s="25">
        <v>0</v>
      </c>
      <c r="X77" s="26">
        <v>0</v>
      </c>
      <c r="Y77" s="27">
        <v>0</v>
      </c>
      <c r="Z77" s="29">
        <v>0</v>
      </c>
      <c r="AA77" s="316" t="s">
        <v>150</v>
      </c>
      <c r="AB77" s="28"/>
      <c r="AG77" s="319"/>
    </row>
    <row r="78" spans="1:33" s="20" customFormat="1" x14ac:dyDescent="0.3">
      <c r="A78" s="43">
        <v>42080</v>
      </c>
      <c r="B78" s="74">
        <v>0</v>
      </c>
      <c r="C78" s="32">
        <v>17.399999999999999</v>
      </c>
      <c r="D78" s="32">
        <v>6.7</v>
      </c>
      <c r="E78" s="32">
        <v>17.600000000000001</v>
      </c>
      <c r="F78" s="32">
        <v>-2.7</v>
      </c>
      <c r="G78" s="32">
        <v>7.6999999999999993</v>
      </c>
      <c r="H78" s="81">
        <v>6.7</v>
      </c>
      <c r="I78" s="44">
        <v>4.9000000000000004</v>
      </c>
      <c r="J78" s="14">
        <v>-5.9</v>
      </c>
      <c r="K78" s="78">
        <v>-1.76</v>
      </c>
      <c r="L78" s="356">
        <v>99</v>
      </c>
      <c r="M78" s="23">
        <v>20</v>
      </c>
      <c r="N78" s="358">
        <v>62.22</v>
      </c>
      <c r="O78" s="132">
        <v>1038.5</v>
      </c>
      <c r="P78" s="21">
        <v>1031.9000000000001</v>
      </c>
      <c r="Q78" s="70">
        <v>1035.405</v>
      </c>
      <c r="R78" s="67">
        <v>6.5</v>
      </c>
      <c r="S78" s="67">
        <v>4.5</v>
      </c>
      <c r="T78" s="24">
        <v>1.1000000000000001</v>
      </c>
      <c r="U78" s="311" t="s">
        <v>126</v>
      </c>
      <c r="V78" s="315"/>
      <c r="W78" s="25">
        <v>0</v>
      </c>
      <c r="X78" s="26">
        <v>0</v>
      </c>
      <c r="Y78" s="27">
        <v>0</v>
      </c>
      <c r="Z78" s="29">
        <v>0</v>
      </c>
      <c r="AA78" s="316" t="s">
        <v>68</v>
      </c>
      <c r="AB78" s="28"/>
      <c r="AG78" s="319"/>
    </row>
    <row r="79" spans="1:33" s="20" customFormat="1" x14ac:dyDescent="0.3">
      <c r="A79" s="43">
        <v>42081</v>
      </c>
      <c r="B79" s="74">
        <v>-0.2</v>
      </c>
      <c r="C79" s="32">
        <v>13.8</v>
      </c>
      <c r="D79" s="32">
        <v>1.3</v>
      </c>
      <c r="E79" s="32">
        <v>14.4</v>
      </c>
      <c r="F79" s="32">
        <v>-5</v>
      </c>
      <c r="G79" s="32">
        <v>4.0500000000000007</v>
      </c>
      <c r="H79" s="81">
        <v>4.0999999999999996</v>
      </c>
      <c r="I79" s="44">
        <v>-1.1000000000000001</v>
      </c>
      <c r="J79" s="14">
        <v>-7.7</v>
      </c>
      <c r="K79" s="78">
        <v>-5</v>
      </c>
      <c r="L79" s="356">
        <v>88</v>
      </c>
      <c r="M79" s="23">
        <v>25</v>
      </c>
      <c r="N79" s="358">
        <v>56.33</v>
      </c>
      <c r="O79" s="132">
        <v>1033.7</v>
      </c>
      <c r="P79" s="21">
        <v>1027.0999999999999</v>
      </c>
      <c r="Q79" s="70">
        <v>1030.0899999999999</v>
      </c>
      <c r="R79" s="67">
        <v>5.8</v>
      </c>
      <c r="S79" s="67">
        <v>4</v>
      </c>
      <c r="T79" s="24">
        <v>0.9</v>
      </c>
      <c r="U79" s="311" t="s">
        <v>126</v>
      </c>
      <c r="V79" s="315"/>
      <c r="W79" s="25">
        <v>0</v>
      </c>
      <c r="X79" s="26">
        <v>0</v>
      </c>
      <c r="Y79" s="27">
        <v>0</v>
      </c>
      <c r="Z79" s="29">
        <v>0</v>
      </c>
      <c r="AA79" s="316" t="s">
        <v>145</v>
      </c>
      <c r="AB79" s="28"/>
      <c r="AG79" s="319"/>
    </row>
    <row r="80" spans="1:33" s="20" customFormat="1" x14ac:dyDescent="0.3">
      <c r="A80" s="43">
        <v>42082</v>
      </c>
      <c r="B80" s="74">
        <v>-1</v>
      </c>
      <c r="C80" s="32">
        <v>11</v>
      </c>
      <c r="D80" s="32">
        <v>0</v>
      </c>
      <c r="E80" s="32">
        <v>11</v>
      </c>
      <c r="F80" s="32">
        <v>-5</v>
      </c>
      <c r="G80" s="32">
        <v>2.5</v>
      </c>
      <c r="H80" s="81">
        <v>3</v>
      </c>
      <c r="I80" s="44">
        <v>-0.1</v>
      </c>
      <c r="J80" s="14">
        <v>-7</v>
      </c>
      <c r="K80" s="78">
        <v>-3.13</v>
      </c>
      <c r="L80" s="356">
        <v>92</v>
      </c>
      <c r="M80" s="23">
        <v>40</v>
      </c>
      <c r="N80" s="358">
        <v>67</v>
      </c>
      <c r="O80" s="132">
        <v>1028.4000000000001</v>
      </c>
      <c r="P80" s="21">
        <v>1026.3</v>
      </c>
      <c r="Q80" s="70">
        <v>1027.325</v>
      </c>
      <c r="R80" s="67">
        <v>5.8</v>
      </c>
      <c r="S80" s="67">
        <v>4</v>
      </c>
      <c r="T80" s="24">
        <v>0.8</v>
      </c>
      <c r="U80" s="311" t="s">
        <v>126</v>
      </c>
      <c r="V80" s="315"/>
      <c r="W80" s="25">
        <v>0</v>
      </c>
      <c r="X80" s="26">
        <v>0</v>
      </c>
      <c r="Y80" s="27">
        <v>0</v>
      </c>
      <c r="Z80" s="29">
        <v>0</v>
      </c>
      <c r="AA80" s="316" t="s">
        <v>151</v>
      </c>
      <c r="AB80" s="28"/>
      <c r="AG80" s="319"/>
    </row>
    <row r="81" spans="1:33" s="20" customFormat="1" x14ac:dyDescent="0.3">
      <c r="A81" s="43">
        <v>42083</v>
      </c>
      <c r="B81" s="74">
        <v>-0.2</v>
      </c>
      <c r="C81" s="32">
        <v>13.3</v>
      </c>
      <c r="D81" s="32">
        <v>-0.5</v>
      </c>
      <c r="E81" s="32">
        <v>13.8</v>
      </c>
      <c r="F81" s="32">
        <v>-5.5</v>
      </c>
      <c r="G81" s="32">
        <v>3.0250000000000004</v>
      </c>
      <c r="H81" s="81">
        <v>3.4</v>
      </c>
      <c r="I81" s="44">
        <v>1.4</v>
      </c>
      <c r="J81" s="14">
        <v>-7.3</v>
      </c>
      <c r="K81" s="78">
        <v>-3.67</v>
      </c>
      <c r="L81" s="356">
        <v>93</v>
      </c>
      <c r="M81" s="23">
        <v>24</v>
      </c>
      <c r="N81" s="358">
        <v>65.099999999999994</v>
      </c>
      <c r="O81" s="132">
        <v>1028</v>
      </c>
      <c r="P81" s="21">
        <v>1021.5</v>
      </c>
      <c r="Q81" s="70">
        <v>1025.0830000000001</v>
      </c>
      <c r="R81" s="67">
        <v>3.4</v>
      </c>
      <c r="S81" s="67">
        <v>1.9</v>
      </c>
      <c r="T81" s="24">
        <v>0.4</v>
      </c>
      <c r="U81" s="311" t="s">
        <v>72</v>
      </c>
      <c r="V81" s="315"/>
      <c r="W81" s="25">
        <v>0</v>
      </c>
      <c r="X81" s="26">
        <v>0</v>
      </c>
      <c r="Y81" s="27">
        <v>0</v>
      </c>
      <c r="Z81" s="29">
        <v>0</v>
      </c>
      <c r="AA81" s="316" t="s">
        <v>151</v>
      </c>
      <c r="AB81" s="28"/>
      <c r="AG81" s="319"/>
    </row>
    <row r="82" spans="1:33" s="20" customFormat="1" x14ac:dyDescent="0.3">
      <c r="A82" s="43">
        <v>42084</v>
      </c>
      <c r="B82" s="74">
        <v>-1.2</v>
      </c>
      <c r="C82" s="32">
        <v>15.1</v>
      </c>
      <c r="D82" s="32">
        <v>9.1999999999999993</v>
      </c>
      <c r="E82" s="32">
        <v>15.5</v>
      </c>
      <c r="F82" s="32">
        <v>-5.0999999999999996</v>
      </c>
      <c r="G82" s="32">
        <v>8.0749999999999993</v>
      </c>
      <c r="H82" s="81">
        <v>5.8</v>
      </c>
      <c r="I82" s="44">
        <v>0.2</v>
      </c>
      <c r="J82" s="14">
        <v>-6.4</v>
      </c>
      <c r="K82" s="78">
        <v>-2.7</v>
      </c>
      <c r="L82" s="356">
        <v>91</v>
      </c>
      <c r="M82" s="23">
        <v>30</v>
      </c>
      <c r="N82" s="358">
        <v>59.59</v>
      </c>
      <c r="O82" s="132">
        <v>1021.8</v>
      </c>
      <c r="P82" s="21">
        <v>1013.3</v>
      </c>
      <c r="Q82" s="70">
        <v>1017.34</v>
      </c>
      <c r="R82" s="67">
        <v>8.1999999999999993</v>
      </c>
      <c r="S82" s="67">
        <v>7</v>
      </c>
      <c r="T82" s="24">
        <v>1.3</v>
      </c>
      <c r="U82" s="311" t="s">
        <v>43</v>
      </c>
      <c r="V82" s="315"/>
      <c r="W82" s="25">
        <v>0</v>
      </c>
      <c r="X82" s="26">
        <v>0</v>
      </c>
      <c r="Y82" s="27">
        <v>0</v>
      </c>
      <c r="Z82" s="29">
        <v>0</v>
      </c>
      <c r="AA82" s="316" t="s">
        <v>145</v>
      </c>
      <c r="AB82" s="28"/>
      <c r="AG82" s="319"/>
    </row>
    <row r="83" spans="1:33" s="20" customFormat="1" x14ac:dyDescent="0.3">
      <c r="A83" s="43">
        <v>42085</v>
      </c>
      <c r="B83" s="74">
        <v>1.6</v>
      </c>
      <c r="C83" s="32">
        <v>7.7</v>
      </c>
      <c r="D83" s="32">
        <v>2.5</v>
      </c>
      <c r="E83" s="32">
        <v>9.5</v>
      </c>
      <c r="F83" s="32">
        <v>-1.6</v>
      </c>
      <c r="G83" s="32">
        <v>3.5750000000000002</v>
      </c>
      <c r="H83" s="81">
        <v>3.5</v>
      </c>
      <c r="I83" s="44">
        <v>2.7</v>
      </c>
      <c r="J83" s="14">
        <v>-7</v>
      </c>
      <c r="K83" s="78">
        <v>-1</v>
      </c>
      <c r="L83" s="356">
        <v>87</v>
      </c>
      <c r="M83" s="23">
        <v>57</v>
      </c>
      <c r="N83" s="358">
        <v>72.5</v>
      </c>
      <c r="O83" s="132">
        <v>1025.5999999999999</v>
      </c>
      <c r="P83" s="21">
        <v>1015</v>
      </c>
      <c r="Q83" s="70">
        <v>1021.054</v>
      </c>
      <c r="R83" s="67">
        <v>6.5</v>
      </c>
      <c r="S83" s="67">
        <v>4.0999999999999996</v>
      </c>
      <c r="T83" s="24">
        <v>0.9</v>
      </c>
      <c r="U83" s="311" t="s">
        <v>124</v>
      </c>
      <c r="V83" s="315"/>
      <c r="W83" s="25">
        <v>0</v>
      </c>
      <c r="X83" s="26">
        <v>0</v>
      </c>
      <c r="Y83" s="27">
        <v>0</v>
      </c>
      <c r="Z83" s="29">
        <v>0</v>
      </c>
      <c r="AA83" s="316" t="s">
        <v>55</v>
      </c>
      <c r="AB83" s="28"/>
      <c r="AG83" s="319"/>
    </row>
    <row r="84" spans="1:33" s="20" customFormat="1" x14ac:dyDescent="0.3">
      <c r="A84" s="43">
        <v>42086</v>
      </c>
      <c r="B84" s="74">
        <v>-4.5</v>
      </c>
      <c r="C84" s="32">
        <v>13.3</v>
      </c>
      <c r="D84" s="32">
        <v>0.3</v>
      </c>
      <c r="E84" s="32">
        <v>14</v>
      </c>
      <c r="F84" s="32">
        <v>-5.5</v>
      </c>
      <c r="G84" s="32">
        <v>2.35</v>
      </c>
      <c r="H84" s="81">
        <v>3.7</v>
      </c>
      <c r="I84" s="44">
        <v>0.6</v>
      </c>
      <c r="J84" s="14">
        <v>-9.1999999999999993</v>
      </c>
      <c r="K84" s="78">
        <v>-6.76</v>
      </c>
      <c r="L84" s="356">
        <v>82</v>
      </c>
      <c r="M84" s="23">
        <v>20</v>
      </c>
      <c r="N84" s="358">
        <v>52.13</v>
      </c>
      <c r="O84" s="132">
        <v>1024.5</v>
      </c>
      <c r="P84" s="21">
        <v>1017.5</v>
      </c>
      <c r="Q84" s="70">
        <v>1020.603</v>
      </c>
      <c r="R84" s="67">
        <v>3.7</v>
      </c>
      <c r="S84" s="67">
        <v>3.4</v>
      </c>
      <c r="T84" s="24">
        <v>0.6</v>
      </c>
      <c r="U84" s="311" t="s">
        <v>129</v>
      </c>
      <c r="V84" s="315"/>
      <c r="W84" s="25">
        <v>0</v>
      </c>
      <c r="X84" s="26">
        <v>0</v>
      </c>
      <c r="Y84" s="27">
        <v>0</v>
      </c>
      <c r="Z84" s="29">
        <v>0</v>
      </c>
      <c r="AA84" s="316" t="s">
        <v>145</v>
      </c>
      <c r="AB84" s="28"/>
      <c r="AG84" s="319"/>
    </row>
    <row r="85" spans="1:33" s="20" customFormat="1" x14ac:dyDescent="0.3">
      <c r="A85" s="43">
        <v>42087</v>
      </c>
      <c r="B85" s="74">
        <v>-4.0999999999999996</v>
      </c>
      <c r="C85" s="32">
        <v>15</v>
      </c>
      <c r="D85" s="32">
        <v>11.1</v>
      </c>
      <c r="E85" s="32">
        <v>16.399999999999999</v>
      </c>
      <c r="F85" s="32">
        <v>-5</v>
      </c>
      <c r="G85" s="32">
        <v>8.2750000000000004</v>
      </c>
      <c r="H85" s="81">
        <v>7.1</v>
      </c>
      <c r="I85" s="44">
        <v>4.0999999999999996</v>
      </c>
      <c r="J85" s="14">
        <v>-7.2</v>
      </c>
      <c r="K85" s="78">
        <v>-0.78</v>
      </c>
      <c r="L85" s="356">
        <v>87</v>
      </c>
      <c r="M85" s="23">
        <v>34</v>
      </c>
      <c r="N85" s="358">
        <v>60.63</v>
      </c>
      <c r="O85" s="132">
        <v>1018.9</v>
      </c>
      <c r="P85" s="21">
        <v>1014.3</v>
      </c>
      <c r="Q85" s="70">
        <v>1016.647</v>
      </c>
      <c r="R85" s="67">
        <v>8.8000000000000007</v>
      </c>
      <c r="S85" s="67">
        <v>6</v>
      </c>
      <c r="T85" s="24">
        <v>1.5</v>
      </c>
      <c r="U85" s="311" t="s">
        <v>72</v>
      </c>
      <c r="V85" s="315"/>
      <c r="W85" s="25">
        <v>0</v>
      </c>
      <c r="X85" s="26">
        <v>0</v>
      </c>
      <c r="Y85" s="27">
        <v>0</v>
      </c>
      <c r="Z85" s="29">
        <v>0</v>
      </c>
      <c r="AA85" s="316" t="s">
        <v>68</v>
      </c>
      <c r="AB85" s="28"/>
      <c r="AG85" s="319"/>
    </row>
    <row r="86" spans="1:33" s="20" customFormat="1" x14ac:dyDescent="0.3">
      <c r="A86" s="43">
        <v>42088</v>
      </c>
      <c r="B86" s="74">
        <v>2</v>
      </c>
      <c r="C86" s="32">
        <v>17.8</v>
      </c>
      <c r="D86" s="32">
        <v>8.8000000000000007</v>
      </c>
      <c r="E86" s="32">
        <v>17.899999999999999</v>
      </c>
      <c r="F86" s="32">
        <v>1.1000000000000001</v>
      </c>
      <c r="G86" s="32">
        <v>9.3500000000000014</v>
      </c>
      <c r="H86" s="81">
        <v>10.6</v>
      </c>
      <c r="I86" s="44">
        <v>5.3</v>
      </c>
      <c r="J86" s="14">
        <v>-1</v>
      </c>
      <c r="K86" s="78">
        <v>3.5</v>
      </c>
      <c r="L86" s="356">
        <v>90</v>
      </c>
      <c r="M86" s="23">
        <v>41</v>
      </c>
      <c r="N86" s="358">
        <v>64</v>
      </c>
      <c r="O86" s="132">
        <v>1016.5</v>
      </c>
      <c r="P86" s="21">
        <v>1012.1</v>
      </c>
      <c r="Q86" s="70">
        <v>1014.724</v>
      </c>
      <c r="R86" s="67">
        <v>6.5</v>
      </c>
      <c r="S86" s="67">
        <v>3.7</v>
      </c>
      <c r="T86" s="24">
        <v>1.2</v>
      </c>
      <c r="U86" s="311" t="s">
        <v>117</v>
      </c>
      <c r="V86" s="315"/>
      <c r="W86" s="25">
        <v>0</v>
      </c>
      <c r="X86" s="26">
        <v>0</v>
      </c>
      <c r="Y86" s="27">
        <v>0</v>
      </c>
      <c r="Z86" s="29">
        <v>0</v>
      </c>
      <c r="AA86" s="316" t="s">
        <v>55</v>
      </c>
      <c r="AB86" s="28"/>
      <c r="AG86" s="319"/>
    </row>
    <row r="87" spans="1:33" s="20" customFormat="1" x14ac:dyDescent="0.3">
      <c r="A87" s="43">
        <v>42089</v>
      </c>
      <c r="B87" s="74">
        <v>7.6</v>
      </c>
      <c r="C87" s="32">
        <v>20.8</v>
      </c>
      <c r="D87" s="32">
        <v>10.6</v>
      </c>
      <c r="E87" s="32">
        <v>21.4</v>
      </c>
      <c r="F87" s="32">
        <v>6.7</v>
      </c>
      <c r="G87" s="32">
        <v>12.399999999999999</v>
      </c>
      <c r="H87" s="81">
        <v>14.1</v>
      </c>
      <c r="I87" s="44">
        <v>7.9</v>
      </c>
      <c r="J87" s="14">
        <v>4.4000000000000004</v>
      </c>
      <c r="K87" s="78">
        <v>4.8</v>
      </c>
      <c r="L87" s="356">
        <v>90</v>
      </c>
      <c r="M87" s="23">
        <v>37</v>
      </c>
      <c r="N87" s="358">
        <v>64</v>
      </c>
      <c r="O87" s="132">
        <v>1015.8</v>
      </c>
      <c r="P87" s="21">
        <v>1009.7</v>
      </c>
      <c r="Q87" s="70">
        <v>1010.643</v>
      </c>
      <c r="R87" s="67">
        <v>7.5</v>
      </c>
      <c r="S87" s="67">
        <v>4.3</v>
      </c>
      <c r="T87" s="24">
        <v>1.2</v>
      </c>
      <c r="U87" s="311" t="s">
        <v>72</v>
      </c>
      <c r="V87" s="315"/>
      <c r="W87" s="25">
        <v>0</v>
      </c>
      <c r="X87" s="26">
        <v>0</v>
      </c>
      <c r="Y87" s="27">
        <v>0</v>
      </c>
      <c r="Z87" s="29">
        <v>0</v>
      </c>
      <c r="AA87" s="316" t="s">
        <v>76</v>
      </c>
      <c r="AB87" s="28"/>
      <c r="AG87" s="319"/>
    </row>
    <row r="88" spans="1:33" s="20" customFormat="1" x14ac:dyDescent="0.3">
      <c r="A88" s="43">
        <v>42090</v>
      </c>
      <c r="B88" s="74">
        <v>3.3</v>
      </c>
      <c r="C88" s="32">
        <v>23.2</v>
      </c>
      <c r="D88" s="32">
        <v>9.1999999999999993</v>
      </c>
      <c r="E88" s="32">
        <v>24</v>
      </c>
      <c r="F88" s="32">
        <v>3</v>
      </c>
      <c r="G88" s="32">
        <v>11.225</v>
      </c>
      <c r="H88" s="81">
        <v>11.6</v>
      </c>
      <c r="I88" s="44">
        <v>9.6999999999999993</v>
      </c>
      <c r="J88" s="14">
        <v>2.7</v>
      </c>
      <c r="K88" s="78">
        <v>6.33</v>
      </c>
      <c r="L88" s="356">
        <v>99</v>
      </c>
      <c r="M88" s="23">
        <v>29</v>
      </c>
      <c r="N88" s="358">
        <v>73.98</v>
      </c>
      <c r="O88" s="132">
        <v>1014.6</v>
      </c>
      <c r="P88" s="21">
        <v>1006.9</v>
      </c>
      <c r="Q88" s="70">
        <v>1010.058</v>
      </c>
      <c r="R88" s="67">
        <v>10.199999999999999</v>
      </c>
      <c r="S88" s="67">
        <v>7.6</v>
      </c>
      <c r="T88" s="24">
        <v>2.2000000000000002</v>
      </c>
      <c r="U88" s="311" t="s">
        <v>49</v>
      </c>
      <c r="V88" s="315" t="s">
        <v>163</v>
      </c>
      <c r="W88" s="25">
        <v>0</v>
      </c>
      <c r="X88" s="26">
        <v>0</v>
      </c>
      <c r="Y88" s="27">
        <v>0</v>
      </c>
      <c r="Z88" s="29">
        <v>0</v>
      </c>
      <c r="AA88" s="316" t="s">
        <v>143</v>
      </c>
      <c r="AB88" s="28"/>
      <c r="AG88" s="319"/>
    </row>
    <row r="89" spans="1:33" s="20" customFormat="1" x14ac:dyDescent="0.3">
      <c r="A89" s="43">
        <v>42091</v>
      </c>
      <c r="B89" s="74">
        <v>6.3</v>
      </c>
      <c r="C89" s="32">
        <v>7.6</v>
      </c>
      <c r="D89" s="32">
        <v>6.5</v>
      </c>
      <c r="E89" s="32">
        <v>8.5</v>
      </c>
      <c r="F89" s="32">
        <v>5.9</v>
      </c>
      <c r="G89" s="32">
        <v>6.7249999999999996</v>
      </c>
      <c r="H89" s="81">
        <v>7</v>
      </c>
      <c r="I89" s="44">
        <v>6.7</v>
      </c>
      <c r="J89" s="14">
        <v>3</v>
      </c>
      <c r="K89" s="78">
        <v>4.3099999999999996</v>
      </c>
      <c r="L89" s="356">
        <v>93</v>
      </c>
      <c r="M89" s="23">
        <v>75</v>
      </c>
      <c r="N89" s="358">
        <v>83.26</v>
      </c>
      <c r="O89" s="132">
        <v>1016.3</v>
      </c>
      <c r="P89" s="21">
        <v>1014.2</v>
      </c>
      <c r="Q89" s="70">
        <v>1015.325</v>
      </c>
      <c r="R89" s="67">
        <v>10.199999999999999</v>
      </c>
      <c r="S89" s="67">
        <v>6.6</v>
      </c>
      <c r="T89" s="24">
        <v>3.5</v>
      </c>
      <c r="U89" s="311" t="s">
        <v>49</v>
      </c>
      <c r="V89" s="315" t="s">
        <v>52</v>
      </c>
      <c r="W89" s="25">
        <v>3.6</v>
      </c>
      <c r="X89" s="26">
        <v>2</v>
      </c>
      <c r="Y89" s="27">
        <v>0</v>
      </c>
      <c r="Z89" s="29">
        <v>0</v>
      </c>
      <c r="AA89" s="316" t="s">
        <v>55</v>
      </c>
      <c r="AB89" s="28"/>
      <c r="AG89" s="319"/>
    </row>
    <row r="90" spans="1:33" s="20" customFormat="1" x14ac:dyDescent="0.3">
      <c r="A90" s="43">
        <v>42092</v>
      </c>
      <c r="B90" s="74">
        <v>6.5</v>
      </c>
      <c r="C90" s="32">
        <v>15.4</v>
      </c>
      <c r="D90" s="32">
        <v>11.7</v>
      </c>
      <c r="E90" s="32">
        <v>16.2</v>
      </c>
      <c r="F90" s="32">
        <v>6</v>
      </c>
      <c r="G90" s="32">
        <v>11.324999999999999</v>
      </c>
      <c r="H90" s="81">
        <v>10.4</v>
      </c>
      <c r="I90" s="44">
        <v>4.8</v>
      </c>
      <c r="J90" s="14">
        <v>-2.5</v>
      </c>
      <c r="K90" s="78">
        <v>2.0299999999999998</v>
      </c>
      <c r="L90" s="356">
        <v>88</v>
      </c>
      <c r="M90" s="23">
        <v>28</v>
      </c>
      <c r="N90" s="358">
        <v>59.48</v>
      </c>
      <c r="O90" s="132">
        <v>1014.5</v>
      </c>
      <c r="P90" s="21">
        <v>1002.4</v>
      </c>
      <c r="Q90" s="70">
        <v>1008.826</v>
      </c>
      <c r="R90" s="67">
        <v>7.5</v>
      </c>
      <c r="S90" s="67">
        <v>5.7</v>
      </c>
      <c r="T90" s="24">
        <v>2.2999999999999998</v>
      </c>
      <c r="U90" s="311" t="s">
        <v>43</v>
      </c>
      <c r="V90" s="315"/>
      <c r="W90" s="25">
        <v>0</v>
      </c>
      <c r="X90" s="26">
        <v>0</v>
      </c>
      <c r="Y90" s="27">
        <v>0</v>
      </c>
      <c r="Z90" s="29">
        <v>0</v>
      </c>
      <c r="AA90" s="316" t="s">
        <v>47</v>
      </c>
      <c r="AB90" s="28"/>
      <c r="AG90" s="319"/>
    </row>
    <row r="91" spans="1:33" s="20" customFormat="1" x14ac:dyDescent="0.3">
      <c r="A91" s="43">
        <v>42093</v>
      </c>
      <c r="B91" s="74">
        <v>9.3000000000000007</v>
      </c>
      <c r="C91" s="32">
        <v>13.5</v>
      </c>
      <c r="D91" s="32">
        <v>1.8</v>
      </c>
      <c r="E91" s="32">
        <v>15.5</v>
      </c>
      <c r="F91" s="32">
        <v>1.1000000000000001</v>
      </c>
      <c r="G91" s="32">
        <v>6.6000000000000005</v>
      </c>
      <c r="H91" s="81">
        <v>9</v>
      </c>
      <c r="I91" s="44">
        <v>7.7</v>
      </c>
      <c r="J91" s="14">
        <v>-1.3</v>
      </c>
      <c r="K91" s="78">
        <v>4.4800000000000004</v>
      </c>
      <c r="L91" s="356">
        <v>91</v>
      </c>
      <c r="M91" s="23">
        <v>54</v>
      </c>
      <c r="N91" s="358">
        <v>75.53</v>
      </c>
      <c r="O91" s="132">
        <v>1006.4</v>
      </c>
      <c r="P91" s="21">
        <v>995.7</v>
      </c>
      <c r="Q91" s="70">
        <v>999.89</v>
      </c>
      <c r="R91" s="67">
        <v>12.2</v>
      </c>
      <c r="S91" s="67">
        <v>10.4</v>
      </c>
      <c r="T91" s="24">
        <v>5</v>
      </c>
      <c r="U91" s="311" t="s">
        <v>43</v>
      </c>
      <c r="V91" s="315" t="s">
        <v>155</v>
      </c>
      <c r="W91" s="25">
        <v>14.4</v>
      </c>
      <c r="X91" s="26">
        <v>2.1</v>
      </c>
      <c r="Y91" s="27">
        <v>0</v>
      </c>
      <c r="Z91" s="29">
        <v>0</v>
      </c>
      <c r="AA91" s="316" t="s">
        <v>156</v>
      </c>
      <c r="AB91" s="28"/>
      <c r="AG91" s="319"/>
    </row>
    <row r="92" spans="1:33" s="390" customFormat="1" ht="15" thickBot="1" x14ac:dyDescent="0.35">
      <c r="A92" s="375">
        <v>42094</v>
      </c>
      <c r="B92" s="376">
        <v>1.4</v>
      </c>
      <c r="C92" s="377">
        <v>4.9000000000000004</v>
      </c>
      <c r="D92" s="377">
        <v>4.5</v>
      </c>
      <c r="E92" s="377">
        <v>7.3</v>
      </c>
      <c r="F92" s="377">
        <v>-0.2</v>
      </c>
      <c r="G92" s="377">
        <v>3.8250000000000002</v>
      </c>
      <c r="H92" s="378">
        <v>3.7</v>
      </c>
      <c r="I92" s="376">
        <v>3.8</v>
      </c>
      <c r="J92" s="377">
        <v>-1.1000000000000001</v>
      </c>
      <c r="K92" s="378">
        <v>1.46</v>
      </c>
      <c r="L92" s="379">
        <v>99</v>
      </c>
      <c r="M92" s="380">
        <v>58</v>
      </c>
      <c r="N92" s="381">
        <v>85.23</v>
      </c>
      <c r="O92" s="382">
        <v>1008.5</v>
      </c>
      <c r="P92" s="383">
        <v>998.4</v>
      </c>
      <c r="Q92" s="384">
        <v>1003.381</v>
      </c>
      <c r="R92" s="385">
        <v>11.6</v>
      </c>
      <c r="S92" s="385">
        <v>9.5</v>
      </c>
      <c r="T92" s="386">
        <v>2.8</v>
      </c>
      <c r="U92" s="387" t="s">
        <v>43</v>
      </c>
      <c r="V92" s="317" t="s">
        <v>52</v>
      </c>
      <c r="W92" s="47">
        <v>7.2</v>
      </c>
      <c r="X92" s="48">
        <v>3.3</v>
      </c>
      <c r="Y92" s="49">
        <v>0</v>
      </c>
      <c r="Z92" s="50">
        <v>0</v>
      </c>
      <c r="AA92" s="388" t="s">
        <v>76</v>
      </c>
      <c r="AB92" s="389"/>
      <c r="AG92" s="391"/>
    </row>
    <row r="93" spans="1:33" s="37" customFormat="1" ht="28.8" x14ac:dyDescent="0.3">
      <c r="A93" s="42">
        <v>42095</v>
      </c>
      <c r="B93" s="74">
        <v>2.8</v>
      </c>
      <c r="C93" s="32">
        <v>7.4</v>
      </c>
      <c r="D93" s="32">
        <v>3.8</v>
      </c>
      <c r="E93" s="32">
        <v>10.7</v>
      </c>
      <c r="F93" s="32">
        <v>-0.2</v>
      </c>
      <c r="G93" s="32">
        <v>4.4499999999999993</v>
      </c>
      <c r="H93" s="81">
        <v>4.8</v>
      </c>
      <c r="I93" s="74">
        <v>3.4</v>
      </c>
      <c r="J93" s="32">
        <v>-2.4</v>
      </c>
      <c r="K93" s="81">
        <v>0.08</v>
      </c>
      <c r="L93" s="226">
        <v>99</v>
      </c>
      <c r="M93" s="33">
        <v>49</v>
      </c>
      <c r="N93" s="365">
        <v>74.63</v>
      </c>
      <c r="O93" s="133">
        <v>1016.5</v>
      </c>
      <c r="P93" s="34">
        <v>999.7</v>
      </c>
      <c r="Q93" s="71">
        <v>1004.582</v>
      </c>
      <c r="R93" s="127">
        <v>8.1999999999999993</v>
      </c>
      <c r="S93" s="127">
        <v>7</v>
      </c>
      <c r="T93" s="35">
        <v>2.2999999999999998</v>
      </c>
      <c r="U93" s="308" t="s">
        <v>130</v>
      </c>
      <c r="V93" s="318" t="s">
        <v>51</v>
      </c>
      <c r="W93" s="122">
        <v>3.6</v>
      </c>
      <c r="X93" s="123">
        <v>0.3</v>
      </c>
      <c r="Y93" s="124">
        <v>0.1</v>
      </c>
      <c r="Z93" s="128">
        <v>0</v>
      </c>
      <c r="AA93" s="310" t="s">
        <v>157</v>
      </c>
      <c r="AB93" s="36"/>
      <c r="AG93" s="45"/>
    </row>
    <row r="94" spans="1:33" s="20" customFormat="1" x14ac:dyDescent="0.3">
      <c r="A94" s="43">
        <v>42096</v>
      </c>
      <c r="B94" s="74">
        <v>-1.3</v>
      </c>
      <c r="C94" s="32">
        <v>8.6</v>
      </c>
      <c r="D94" s="32">
        <v>1.2</v>
      </c>
      <c r="E94" s="32">
        <v>10.3</v>
      </c>
      <c r="F94" s="32">
        <v>-1.4</v>
      </c>
      <c r="G94" s="32">
        <v>2.4249999999999998</v>
      </c>
      <c r="H94" s="81">
        <v>4.8</v>
      </c>
      <c r="I94" s="44">
        <v>1.4</v>
      </c>
      <c r="J94" s="14">
        <v>-5.8</v>
      </c>
      <c r="K94" s="78">
        <v>-2.1</v>
      </c>
      <c r="L94" s="356">
        <v>91</v>
      </c>
      <c r="M94" s="23">
        <v>37</v>
      </c>
      <c r="N94" s="358">
        <v>63.37</v>
      </c>
      <c r="O94" s="132">
        <v>1011.2</v>
      </c>
      <c r="P94" s="21">
        <v>1001.7</v>
      </c>
      <c r="Q94" s="70">
        <v>1007.225</v>
      </c>
      <c r="R94" s="67">
        <v>11.2</v>
      </c>
      <c r="S94" s="67">
        <v>10</v>
      </c>
      <c r="T94" s="24">
        <v>2.9</v>
      </c>
      <c r="U94" s="311" t="s">
        <v>72</v>
      </c>
      <c r="V94" s="312" t="s">
        <v>142</v>
      </c>
      <c r="W94" s="16">
        <v>3.6</v>
      </c>
      <c r="X94" s="17">
        <v>0.3</v>
      </c>
      <c r="Y94" s="18">
        <v>1</v>
      </c>
      <c r="Z94" s="46">
        <v>1</v>
      </c>
      <c r="AA94" s="313" t="s">
        <v>143</v>
      </c>
      <c r="AB94" s="28"/>
      <c r="AG94" s="319"/>
    </row>
    <row r="95" spans="1:33" s="20" customFormat="1" ht="28.8" x14ac:dyDescent="0.3">
      <c r="A95" s="43">
        <v>42097</v>
      </c>
      <c r="B95" s="74">
        <v>0.9</v>
      </c>
      <c r="C95" s="32">
        <v>6.5</v>
      </c>
      <c r="D95" s="32">
        <v>0.2</v>
      </c>
      <c r="E95" s="32">
        <v>6.9</v>
      </c>
      <c r="F95" s="32">
        <v>-2.1</v>
      </c>
      <c r="G95" s="32">
        <v>1.9500000000000002</v>
      </c>
      <c r="H95" s="81">
        <v>2.4</v>
      </c>
      <c r="I95" s="44">
        <v>2.5</v>
      </c>
      <c r="J95" s="14">
        <v>-3.4</v>
      </c>
      <c r="K95" s="78">
        <v>-0.53</v>
      </c>
      <c r="L95" s="356">
        <v>96</v>
      </c>
      <c r="M95" s="23">
        <v>63</v>
      </c>
      <c r="N95" s="358">
        <v>83.74</v>
      </c>
      <c r="O95" s="132">
        <v>1015.3</v>
      </c>
      <c r="P95" s="21">
        <v>1005.9</v>
      </c>
      <c r="Q95" s="70">
        <v>1012.6420000000001</v>
      </c>
      <c r="R95" s="67">
        <v>10.5</v>
      </c>
      <c r="S95" s="67">
        <v>8.6999999999999993</v>
      </c>
      <c r="T95" s="24">
        <v>2.5</v>
      </c>
      <c r="U95" s="311" t="s">
        <v>131</v>
      </c>
      <c r="V95" s="312" t="s">
        <v>142</v>
      </c>
      <c r="W95" s="16">
        <v>3.6</v>
      </c>
      <c r="X95" s="17">
        <v>2.7</v>
      </c>
      <c r="Y95" s="18">
        <v>0</v>
      </c>
      <c r="Z95" s="46">
        <v>0</v>
      </c>
      <c r="AA95" s="313" t="s">
        <v>157</v>
      </c>
      <c r="AB95" s="28"/>
      <c r="AG95" s="319"/>
    </row>
    <row r="96" spans="1:33" s="20" customFormat="1" x14ac:dyDescent="0.3">
      <c r="A96" s="43">
        <v>42098</v>
      </c>
      <c r="B96" s="74">
        <v>-3.6</v>
      </c>
      <c r="C96" s="32">
        <v>9.8000000000000007</v>
      </c>
      <c r="D96" s="32">
        <v>1.3</v>
      </c>
      <c r="E96" s="32">
        <v>10.3</v>
      </c>
      <c r="F96" s="32">
        <v>-4.4000000000000004</v>
      </c>
      <c r="G96" s="32">
        <v>2.2000000000000002</v>
      </c>
      <c r="H96" s="81">
        <v>2.2000000000000002</v>
      </c>
      <c r="I96" s="44">
        <v>2.1</v>
      </c>
      <c r="J96" s="14">
        <v>-5.7</v>
      </c>
      <c r="K96" s="78">
        <v>-2.38</v>
      </c>
      <c r="L96" s="356">
        <v>96</v>
      </c>
      <c r="M96" s="23">
        <v>40</v>
      </c>
      <c r="N96" s="358">
        <v>74.47</v>
      </c>
      <c r="O96" s="132">
        <v>1015.6</v>
      </c>
      <c r="P96" s="21">
        <v>1013</v>
      </c>
      <c r="Q96" s="70">
        <v>1014.128</v>
      </c>
      <c r="R96" s="67">
        <v>6.1</v>
      </c>
      <c r="S96" s="67">
        <v>5</v>
      </c>
      <c r="T96" s="24">
        <v>1.4</v>
      </c>
      <c r="U96" s="311" t="s">
        <v>129</v>
      </c>
      <c r="V96" s="314" t="s">
        <v>142</v>
      </c>
      <c r="W96" s="16">
        <v>3.6</v>
      </c>
      <c r="X96" s="17">
        <v>0.3</v>
      </c>
      <c r="Y96" s="18">
        <v>0</v>
      </c>
      <c r="Z96" s="46">
        <v>0</v>
      </c>
      <c r="AA96" s="313" t="s">
        <v>159</v>
      </c>
      <c r="AB96" s="28"/>
      <c r="AG96" s="319"/>
    </row>
    <row r="97" spans="1:33" s="20" customFormat="1" x14ac:dyDescent="0.3">
      <c r="A97" s="43">
        <v>42099</v>
      </c>
      <c r="B97" s="74">
        <v>-4.2</v>
      </c>
      <c r="C97" s="32">
        <v>8</v>
      </c>
      <c r="D97" s="32">
        <v>2.2000000000000002</v>
      </c>
      <c r="E97" s="32">
        <v>8.8000000000000007</v>
      </c>
      <c r="F97" s="32">
        <v>-5.0999999999999996</v>
      </c>
      <c r="G97" s="32">
        <v>2.0499999999999998</v>
      </c>
      <c r="H97" s="81">
        <v>1.6</v>
      </c>
      <c r="I97" s="44">
        <v>1.5</v>
      </c>
      <c r="J97" s="14">
        <v>-6.7</v>
      </c>
      <c r="K97" s="78">
        <v>-3.52</v>
      </c>
      <c r="L97" s="356">
        <v>93</v>
      </c>
      <c r="M97" s="23">
        <v>43</v>
      </c>
      <c r="N97" s="358">
        <v>70.86</v>
      </c>
      <c r="O97" s="132">
        <v>1020.5</v>
      </c>
      <c r="P97" s="21">
        <v>1015.5</v>
      </c>
      <c r="Q97" s="70">
        <v>1017.976</v>
      </c>
      <c r="R97" s="67">
        <v>8.1999999999999993</v>
      </c>
      <c r="S97" s="67">
        <v>5.4</v>
      </c>
      <c r="T97" s="24">
        <v>1.4</v>
      </c>
      <c r="U97" s="311" t="s">
        <v>49</v>
      </c>
      <c r="V97" s="314" t="s">
        <v>160</v>
      </c>
      <c r="W97" s="16">
        <v>0</v>
      </c>
      <c r="X97" s="17">
        <v>0</v>
      </c>
      <c r="Y97" s="18">
        <v>0</v>
      </c>
      <c r="Z97" s="46">
        <v>0</v>
      </c>
      <c r="AA97" s="313" t="s">
        <v>159</v>
      </c>
      <c r="AB97" s="28"/>
      <c r="AG97" s="319"/>
    </row>
    <row r="98" spans="1:33" s="20" customFormat="1" x14ac:dyDescent="0.3">
      <c r="A98" s="43">
        <v>42100</v>
      </c>
      <c r="B98" s="74">
        <v>-2.6</v>
      </c>
      <c r="C98" s="32">
        <v>6.8</v>
      </c>
      <c r="D98" s="32">
        <v>1.9</v>
      </c>
      <c r="E98" s="32">
        <v>7.4</v>
      </c>
      <c r="F98" s="32">
        <v>-5.2</v>
      </c>
      <c r="G98" s="32">
        <v>1.9999999999999998</v>
      </c>
      <c r="H98" s="81">
        <v>1.7</v>
      </c>
      <c r="I98" s="44">
        <v>2.2000000000000002</v>
      </c>
      <c r="J98" s="14">
        <v>-7.2</v>
      </c>
      <c r="K98" s="78">
        <v>-2.0099999999999998</v>
      </c>
      <c r="L98" s="356">
        <v>91</v>
      </c>
      <c r="M98" s="23">
        <v>58</v>
      </c>
      <c r="N98" s="358">
        <v>76.849999999999994</v>
      </c>
      <c r="O98" s="132">
        <v>1025.5</v>
      </c>
      <c r="P98" s="21">
        <v>1019.4</v>
      </c>
      <c r="Q98" s="70">
        <v>1021.104</v>
      </c>
      <c r="R98" s="67">
        <v>9.1999999999999993</v>
      </c>
      <c r="S98" s="67">
        <v>6.8</v>
      </c>
      <c r="T98" s="24">
        <v>1.6</v>
      </c>
      <c r="U98" s="311" t="s">
        <v>124</v>
      </c>
      <c r="V98" s="314" t="s">
        <v>142</v>
      </c>
      <c r="W98" s="16">
        <v>3.6</v>
      </c>
      <c r="X98" s="17">
        <v>0.3</v>
      </c>
      <c r="Y98" s="18">
        <v>0</v>
      </c>
      <c r="Z98" s="46">
        <v>0</v>
      </c>
      <c r="AA98" s="313" t="s">
        <v>159</v>
      </c>
      <c r="AB98" s="28"/>
      <c r="AG98" s="319"/>
    </row>
    <row r="99" spans="1:33" s="20" customFormat="1" x14ac:dyDescent="0.3">
      <c r="A99" s="43">
        <v>42101</v>
      </c>
      <c r="B99" s="74">
        <v>2.4</v>
      </c>
      <c r="C99" s="32">
        <v>7.6</v>
      </c>
      <c r="D99" s="32">
        <v>6.5</v>
      </c>
      <c r="E99" s="32">
        <v>11.2</v>
      </c>
      <c r="F99" s="32">
        <v>2.2000000000000002</v>
      </c>
      <c r="G99" s="32">
        <v>5.75</v>
      </c>
      <c r="H99" s="81">
        <v>6.3</v>
      </c>
      <c r="I99" s="44">
        <v>2.1</v>
      </c>
      <c r="J99" s="14">
        <v>-3</v>
      </c>
      <c r="K99" s="78">
        <v>-0.75</v>
      </c>
      <c r="L99" s="356">
        <v>83</v>
      </c>
      <c r="M99" s="23">
        <v>37</v>
      </c>
      <c r="N99" s="358">
        <v>62.35</v>
      </c>
      <c r="O99" s="132">
        <v>1028.2</v>
      </c>
      <c r="P99" s="21">
        <v>1024.0999999999999</v>
      </c>
      <c r="Q99" s="70">
        <v>1026.1369999999999</v>
      </c>
      <c r="R99" s="67">
        <v>10.9</v>
      </c>
      <c r="S99" s="67">
        <v>8.9</v>
      </c>
      <c r="T99" s="24">
        <v>3.4</v>
      </c>
      <c r="U99" s="311" t="s">
        <v>49</v>
      </c>
      <c r="V99" s="314" t="s">
        <v>163</v>
      </c>
      <c r="W99" s="16">
        <v>0</v>
      </c>
      <c r="X99" s="17">
        <v>0</v>
      </c>
      <c r="Y99" s="18">
        <v>0</v>
      </c>
      <c r="Z99" s="46">
        <v>0</v>
      </c>
      <c r="AA99" s="313" t="s">
        <v>375</v>
      </c>
      <c r="AB99" s="28"/>
      <c r="AG99" s="319"/>
    </row>
    <row r="100" spans="1:33" s="20" customFormat="1" x14ac:dyDescent="0.3">
      <c r="A100" s="43">
        <v>42102</v>
      </c>
      <c r="B100" s="74">
        <v>4.3</v>
      </c>
      <c r="C100" s="32">
        <v>10.3</v>
      </c>
      <c r="D100" s="32">
        <v>7.5</v>
      </c>
      <c r="E100" s="32">
        <v>12.6</v>
      </c>
      <c r="F100" s="32">
        <v>4.2</v>
      </c>
      <c r="G100" s="32">
        <v>7.4</v>
      </c>
      <c r="H100" s="81">
        <v>7.6</v>
      </c>
      <c r="I100" s="44">
        <v>5.0999999999999996</v>
      </c>
      <c r="J100" s="14">
        <v>-1.1000000000000001</v>
      </c>
      <c r="K100" s="78">
        <v>2.38</v>
      </c>
      <c r="L100" s="356">
        <v>89</v>
      </c>
      <c r="M100" s="23">
        <v>53</v>
      </c>
      <c r="N100" s="358">
        <v>70.48</v>
      </c>
      <c r="O100" s="132">
        <v>1028</v>
      </c>
      <c r="P100" s="21">
        <v>1022.3</v>
      </c>
      <c r="Q100" s="70">
        <v>1024.9380000000001</v>
      </c>
      <c r="R100" s="67">
        <v>8.5</v>
      </c>
      <c r="S100" s="67">
        <v>6.1</v>
      </c>
      <c r="T100" s="24">
        <v>2.4</v>
      </c>
      <c r="U100" s="311" t="s">
        <v>49</v>
      </c>
      <c r="V100" s="314" t="s">
        <v>52</v>
      </c>
      <c r="W100" s="16">
        <v>3.6</v>
      </c>
      <c r="X100" s="17">
        <v>0.3</v>
      </c>
      <c r="Y100" s="18">
        <v>0</v>
      </c>
      <c r="Z100" s="46">
        <v>0</v>
      </c>
      <c r="AA100" s="313" t="s">
        <v>158</v>
      </c>
      <c r="AB100" s="28"/>
      <c r="AG100" s="319"/>
    </row>
    <row r="101" spans="1:33" s="20" customFormat="1" x14ac:dyDescent="0.3">
      <c r="A101" s="43">
        <v>42103</v>
      </c>
      <c r="B101" s="74">
        <v>7.5</v>
      </c>
      <c r="C101" s="32">
        <v>15.3</v>
      </c>
      <c r="D101" s="32">
        <v>7</v>
      </c>
      <c r="E101" s="32">
        <v>16.3</v>
      </c>
      <c r="F101" s="32">
        <v>0.2</v>
      </c>
      <c r="G101" s="32">
        <v>9.1999999999999993</v>
      </c>
      <c r="H101" s="81">
        <v>10.1</v>
      </c>
      <c r="I101" s="44">
        <v>3.8</v>
      </c>
      <c r="J101" s="14">
        <v>-10.9</v>
      </c>
      <c r="K101" s="78">
        <v>-2.63</v>
      </c>
      <c r="L101" s="356">
        <v>72</v>
      </c>
      <c r="M101" s="23">
        <v>19</v>
      </c>
      <c r="N101" s="358">
        <v>46.18</v>
      </c>
      <c r="O101" s="132">
        <v>1032.5999999999999</v>
      </c>
      <c r="P101" s="21">
        <v>1027.8</v>
      </c>
      <c r="Q101" s="70">
        <v>1030.425</v>
      </c>
      <c r="R101" s="67">
        <v>8.1999999999999993</v>
      </c>
      <c r="S101" s="67">
        <v>6.5</v>
      </c>
      <c r="T101" s="24">
        <v>2.9</v>
      </c>
      <c r="U101" s="311" t="s">
        <v>124</v>
      </c>
      <c r="V101" s="314"/>
      <c r="W101" s="16">
        <v>0</v>
      </c>
      <c r="X101" s="17">
        <v>0</v>
      </c>
      <c r="Y101" s="18">
        <v>0</v>
      </c>
      <c r="Z101" s="46">
        <v>0</v>
      </c>
      <c r="AA101" s="313" t="s">
        <v>151</v>
      </c>
      <c r="AB101" s="28"/>
      <c r="AG101" s="319"/>
    </row>
    <row r="102" spans="1:33" s="20" customFormat="1" x14ac:dyDescent="0.3">
      <c r="A102" s="43">
        <v>42104</v>
      </c>
      <c r="B102" s="74">
        <v>-3.1</v>
      </c>
      <c r="C102" s="32">
        <v>18.399999999999999</v>
      </c>
      <c r="D102" s="32">
        <v>12</v>
      </c>
      <c r="E102" s="32">
        <v>19.5</v>
      </c>
      <c r="F102" s="32">
        <v>-3.3</v>
      </c>
      <c r="G102" s="32">
        <v>9.8249999999999993</v>
      </c>
      <c r="H102" s="81">
        <v>9</v>
      </c>
      <c r="I102" s="44">
        <v>0</v>
      </c>
      <c r="J102" s="14">
        <v>-7.5</v>
      </c>
      <c r="K102" s="78">
        <v>-4.54</v>
      </c>
      <c r="L102" s="356">
        <v>87</v>
      </c>
      <c r="M102" s="23">
        <v>16</v>
      </c>
      <c r="N102" s="358">
        <v>46.575000000000003</v>
      </c>
      <c r="O102" s="132">
        <v>1031.0999999999999</v>
      </c>
      <c r="P102" s="21">
        <v>1024.8</v>
      </c>
      <c r="Q102" s="70">
        <v>1028.1980000000001</v>
      </c>
      <c r="R102" s="67">
        <v>9.5</v>
      </c>
      <c r="S102" s="67">
        <v>8.4</v>
      </c>
      <c r="T102" s="24">
        <v>2.1</v>
      </c>
      <c r="U102" s="311" t="s">
        <v>117</v>
      </c>
      <c r="V102" s="314"/>
      <c r="W102" s="16">
        <v>0</v>
      </c>
      <c r="X102" s="17">
        <v>0</v>
      </c>
      <c r="Y102" s="18">
        <v>0</v>
      </c>
      <c r="Z102" s="46">
        <v>0</v>
      </c>
      <c r="AA102" s="313" t="s">
        <v>145</v>
      </c>
      <c r="AB102" s="28"/>
      <c r="AG102" s="319"/>
    </row>
    <row r="103" spans="1:33" s="20" customFormat="1" x14ac:dyDescent="0.3">
      <c r="A103" s="43">
        <v>42105</v>
      </c>
      <c r="B103" s="74">
        <v>-2</v>
      </c>
      <c r="C103" s="32">
        <v>20.5</v>
      </c>
      <c r="D103" s="32">
        <v>12.5</v>
      </c>
      <c r="E103" s="32">
        <v>21.8</v>
      </c>
      <c r="F103" s="32">
        <v>-2.1</v>
      </c>
      <c r="G103" s="32">
        <v>10.875</v>
      </c>
      <c r="H103" s="81">
        <v>10.5</v>
      </c>
      <c r="I103" s="44">
        <v>2.4</v>
      </c>
      <c r="J103" s="14">
        <v>-6.1</v>
      </c>
      <c r="K103" s="78">
        <v>-1.94</v>
      </c>
      <c r="L103" s="356">
        <v>89</v>
      </c>
      <c r="M103" s="23">
        <v>15</v>
      </c>
      <c r="N103" s="358">
        <v>50.13</v>
      </c>
      <c r="O103" s="132">
        <v>1026.7</v>
      </c>
      <c r="P103" s="21">
        <v>1021.3</v>
      </c>
      <c r="Q103" s="70">
        <v>1024.2860000000001</v>
      </c>
      <c r="R103" s="67">
        <v>7.8</v>
      </c>
      <c r="S103" s="67">
        <v>6.9</v>
      </c>
      <c r="T103" s="24">
        <v>1.7</v>
      </c>
      <c r="U103" s="311" t="s">
        <v>43</v>
      </c>
      <c r="V103" s="314"/>
      <c r="W103" s="16">
        <v>0</v>
      </c>
      <c r="X103" s="17">
        <v>0</v>
      </c>
      <c r="Y103" s="18">
        <v>0</v>
      </c>
      <c r="Z103" s="46">
        <v>0</v>
      </c>
      <c r="AA103" s="313" t="s">
        <v>151</v>
      </c>
      <c r="AB103" s="28"/>
      <c r="AG103" s="319"/>
    </row>
    <row r="104" spans="1:33" s="20" customFormat="1" x14ac:dyDescent="0.3">
      <c r="A104" s="43">
        <v>42106</v>
      </c>
      <c r="B104" s="74">
        <v>2.9</v>
      </c>
      <c r="C104" s="32">
        <v>20.5</v>
      </c>
      <c r="D104" s="32">
        <v>14.7</v>
      </c>
      <c r="E104" s="32">
        <v>21.1</v>
      </c>
      <c r="F104" s="32">
        <v>1.8</v>
      </c>
      <c r="G104" s="32">
        <v>13.2</v>
      </c>
      <c r="H104" s="81">
        <v>12.2</v>
      </c>
      <c r="I104" s="44">
        <v>9.5</v>
      </c>
      <c r="J104" s="14">
        <v>-0.6</v>
      </c>
      <c r="K104" s="78">
        <v>3.98</v>
      </c>
      <c r="L104" s="356">
        <v>93</v>
      </c>
      <c r="M104" s="23">
        <v>34</v>
      </c>
      <c r="N104" s="358">
        <v>60.33</v>
      </c>
      <c r="O104" s="132">
        <v>1028.7</v>
      </c>
      <c r="P104" s="21">
        <v>1023.4</v>
      </c>
      <c r="Q104" s="70">
        <v>1026.691</v>
      </c>
      <c r="R104" s="67">
        <v>8.5</v>
      </c>
      <c r="S104" s="67">
        <v>7.5</v>
      </c>
      <c r="T104" s="24">
        <v>1.4</v>
      </c>
      <c r="U104" s="311" t="s">
        <v>49</v>
      </c>
      <c r="V104" s="314" t="s">
        <v>163</v>
      </c>
      <c r="W104" s="16">
        <v>0</v>
      </c>
      <c r="X104" s="17">
        <v>0</v>
      </c>
      <c r="Y104" s="18">
        <v>0</v>
      </c>
      <c r="Z104" s="46">
        <v>0</v>
      </c>
      <c r="AA104" s="313" t="s">
        <v>159</v>
      </c>
      <c r="AB104" s="28"/>
      <c r="AG104" s="319"/>
    </row>
    <row r="105" spans="1:33" s="20" customFormat="1" x14ac:dyDescent="0.3">
      <c r="A105" s="43">
        <v>42107</v>
      </c>
      <c r="B105" s="74">
        <v>1.9</v>
      </c>
      <c r="C105" s="32">
        <v>22.6</v>
      </c>
      <c r="D105" s="32">
        <v>10.1</v>
      </c>
      <c r="E105" s="32">
        <v>23.6</v>
      </c>
      <c r="F105" s="32">
        <v>1.7</v>
      </c>
      <c r="G105" s="32">
        <v>11.175000000000001</v>
      </c>
      <c r="H105" s="81">
        <v>11.8</v>
      </c>
      <c r="I105" s="44">
        <v>6.9</v>
      </c>
      <c r="J105" s="14">
        <v>-1.5</v>
      </c>
      <c r="K105" s="78">
        <v>3.21</v>
      </c>
      <c r="L105" s="356">
        <v>96</v>
      </c>
      <c r="M105" s="23">
        <v>23</v>
      </c>
      <c r="N105" s="358">
        <v>60.88</v>
      </c>
      <c r="O105" s="132">
        <v>1028.4000000000001</v>
      </c>
      <c r="P105" s="21">
        <v>1019.2</v>
      </c>
      <c r="Q105" s="70">
        <v>1024.1880000000001</v>
      </c>
      <c r="R105" s="67">
        <v>12.2</v>
      </c>
      <c r="S105" s="67">
        <v>8.1</v>
      </c>
      <c r="T105" s="24">
        <v>2</v>
      </c>
      <c r="U105" s="311" t="s">
        <v>48</v>
      </c>
      <c r="V105" s="315" t="s">
        <v>163</v>
      </c>
      <c r="W105" s="25">
        <v>0</v>
      </c>
      <c r="X105" s="26">
        <v>0</v>
      </c>
      <c r="Y105" s="27">
        <v>0</v>
      </c>
      <c r="Z105" s="29">
        <v>0</v>
      </c>
      <c r="AA105" s="316" t="s">
        <v>55</v>
      </c>
      <c r="AB105" s="28"/>
      <c r="AG105" s="319"/>
    </row>
    <row r="106" spans="1:33" s="20" customFormat="1" x14ac:dyDescent="0.3">
      <c r="A106" s="43">
        <v>42108</v>
      </c>
      <c r="B106" s="74">
        <v>2.9</v>
      </c>
      <c r="C106" s="32">
        <v>14.5</v>
      </c>
      <c r="D106" s="32">
        <v>8.3000000000000007</v>
      </c>
      <c r="E106" s="32">
        <v>15.9</v>
      </c>
      <c r="F106" s="32">
        <v>2.7</v>
      </c>
      <c r="G106" s="32">
        <v>8.5</v>
      </c>
      <c r="H106" s="81">
        <v>10</v>
      </c>
      <c r="I106" s="44">
        <v>1.2</v>
      </c>
      <c r="J106" s="14">
        <v>-9</v>
      </c>
      <c r="K106" s="78">
        <v>-3.44</v>
      </c>
      <c r="L106" s="356">
        <v>73</v>
      </c>
      <c r="M106" s="23">
        <v>20</v>
      </c>
      <c r="N106" s="358">
        <v>41.66</v>
      </c>
      <c r="O106" s="132">
        <v>1026.8</v>
      </c>
      <c r="P106" s="21">
        <v>1022.3</v>
      </c>
      <c r="Q106" s="70">
        <v>1024.6099999999999</v>
      </c>
      <c r="R106" s="67">
        <v>10.5</v>
      </c>
      <c r="S106" s="67">
        <v>7.9</v>
      </c>
      <c r="T106" s="24">
        <v>2.5</v>
      </c>
      <c r="U106" s="311" t="s">
        <v>131</v>
      </c>
      <c r="V106" s="315"/>
      <c r="W106" s="25">
        <v>0</v>
      </c>
      <c r="X106" s="26">
        <v>0</v>
      </c>
      <c r="Y106" s="27">
        <v>0</v>
      </c>
      <c r="Z106" s="29">
        <v>0</v>
      </c>
      <c r="AA106" s="316" t="s">
        <v>60</v>
      </c>
      <c r="AB106" s="28"/>
      <c r="AG106" s="319"/>
    </row>
    <row r="107" spans="1:33" s="20" customFormat="1" x14ac:dyDescent="0.3">
      <c r="A107" s="43">
        <v>42109</v>
      </c>
      <c r="B107" s="74">
        <v>5.4</v>
      </c>
      <c r="C107" s="32">
        <v>18.399999999999999</v>
      </c>
      <c r="D107" s="32">
        <v>16</v>
      </c>
      <c r="E107" s="32">
        <v>19.600000000000001</v>
      </c>
      <c r="F107" s="32">
        <v>2</v>
      </c>
      <c r="G107" s="32">
        <v>13.95</v>
      </c>
      <c r="H107" s="81">
        <v>12</v>
      </c>
      <c r="I107" s="44">
        <v>5</v>
      </c>
      <c r="J107" s="14">
        <v>-2.2999999999999998</v>
      </c>
      <c r="K107" s="78">
        <v>1.96</v>
      </c>
      <c r="L107" s="356">
        <v>82</v>
      </c>
      <c r="M107" s="23">
        <v>32</v>
      </c>
      <c r="N107" s="358">
        <v>53.87</v>
      </c>
      <c r="O107" s="132">
        <v>1022.8</v>
      </c>
      <c r="P107" s="21">
        <v>1015</v>
      </c>
      <c r="Q107" s="70">
        <v>1018.192</v>
      </c>
      <c r="R107" s="67">
        <v>7.8</v>
      </c>
      <c r="S107" s="67">
        <v>5.7</v>
      </c>
      <c r="T107" s="24">
        <v>2.1</v>
      </c>
      <c r="U107" s="311" t="s">
        <v>117</v>
      </c>
      <c r="V107" s="315" t="s">
        <v>163</v>
      </c>
      <c r="W107" s="25">
        <v>0</v>
      </c>
      <c r="X107" s="26">
        <v>0</v>
      </c>
      <c r="Y107" s="27">
        <v>0</v>
      </c>
      <c r="Z107" s="29">
        <v>0</v>
      </c>
      <c r="AA107" s="316" t="s">
        <v>164</v>
      </c>
      <c r="AB107" s="28"/>
      <c r="AG107" s="319"/>
    </row>
    <row r="108" spans="1:33" s="20" customFormat="1" x14ac:dyDescent="0.3">
      <c r="A108" s="43">
        <v>42110</v>
      </c>
      <c r="B108" s="74">
        <v>3.9</v>
      </c>
      <c r="C108" s="32">
        <v>22.9</v>
      </c>
      <c r="D108" s="32">
        <v>13.6</v>
      </c>
      <c r="E108" s="32">
        <v>26</v>
      </c>
      <c r="F108" s="32">
        <v>1.8</v>
      </c>
      <c r="G108" s="32">
        <v>13.5</v>
      </c>
      <c r="H108" s="81">
        <v>13.3</v>
      </c>
      <c r="I108" s="44">
        <v>10.1</v>
      </c>
      <c r="J108" s="14">
        <v>1.5</v>
      </c>
      <c r="K108" s="78">
        <v>5.88</v>
      </c>
      <c r="L108" s="356">
        <v>99</v>
      </c>
      <c r="M108" s="23">
        <v>27</v>
      </c>
      <c r="N108" s="358">
        <v>65.89</v>
      </c>
      <c r="O108" s="132">
        <v>1015.4</v>
      </c>
      <c r="P108" s="21">
        <v>1008.7</v>
      </c>
      <c r="Q108" s="70">
        <v>1012.649</v>
      </c>
      <c r="R108" s="67">
        <v>9.1999999999999993</v>
      </c>
      <c r="S108" s="67">
        <v>7.4</v>
      </c>
      <c r="T108" s="24">
        <v>1.4</v>
      </c>
      <c r="U108" s="311" t="s">
        <v>124</v>
      </c>
      <c r="V108" s="315"/>
      <c r="W108" s="25">
        <v>0</v>
      </c>
      <c r="X108" s="26">
        <v>0</v>
      </c>
      <c r="Y108" s="27">
        <v>0</v>
      </c>
      <c r="Z108" s="29">
        <v>0</v>
      </c>
      <c r="AA108" s="316" t="s">
        <v>165</v>
      </c>
      <c r="AB108" s="28"/>
      <c r="AG108" s="319"/>
    </row>
    <row r="109" spans="1:33" s="20" customFormat="1" x14ac:dyDescent="0.3">
      <c r="A109" s="43">
        <v>42111</v>
      </c>
      <c r="B109" s="74">
        <v>6.5</v>
      </c>
      <c r="C109" s="32">
        <v>10.7</v>
      </c>
      <c r="D109" s="32">
        <v>8.6999999999999993</v>
      </c>
      <c r="E109" s="32">
        <v>11.6</v>
      </c>
      <c r="F109" s="32">
        <v>5.2</v>
      </c>
      <c r="G109" s="32">
        <v>8.6499999999999986</v>
      </c>
      <c r="H109" s="81">
        <v>8.6999999999999993</v>
      </c>
      <c r="I109" s="44">
        <v>10.9</v>
      </c>
      <c r="J109" s="14">
        <v>4.5999999999999996</v>
      </c>
      <c r="K109" s="78">
        <v>8.6300000000000008</v>
      </c>
      <c r="L109" s="356">
        <v>99</v>
      </c>
      <c r="M109" s="23">
        <v>80</v>
      </c>
      <c r="N109" s="358">
        <v>96.375</v>
      </c>
      <c r="O109" s="132">
        <v>1013.3</v>
      </c>
      <c r="P109" s="21">
        <v>1010.4</v>
      </c>
      <c r="Q109" s="70">
        <v>1012.04</v>
      </c>
      <c r="R109" s="67">
        <v>3.4</v>
      </c>
      <c r="S109" s="67">
        <v>3.3</v>
      </c>
      <c r="T109" s="24">
        <v>0.8</v>
      </c>
      <c r="U109" s="311" t="s">
        <v>125</v>
      </c>
      <c r="V109" s="315" t="s">
        <v>52</v>
      </c>
      <c r="W109" s="25">
        <v>3.6</v>
      </c>
      <c r="X109" s="26">
        <v>10</v>
      </c>
      <c r="Y109" s="27">
        <v>0</v>
      </c>
      <c r="Z109" s="29">
        <v>0</v>
      </c>
      <c r="AA109" s="316" t="s">
        <v>66</v>
      </c>
      <c r="AB109" s="28"/>
      <c r="AG109" s="319"/>
    </row>
    <row r="110" spans="1:33" s="20" customFormat="1" x14ac:dyDescent="0.3">
      <c r="A110" s="43">
        <v>42112</v>
      </c>
      <c r="B110" s="74">
        <v>6.1</v>
      </c>
      <c r="C110" s="32">
        <v>6.7</v>
      </c>
      <c r="D110" s="32">
        <v>6.4</v>
      </c>
      <c r="E110" s="32">
        <v>9.8000000000000007</v>
      </c>
      <c r="F110" s="32">
        <v>1.6</v>
      </c>
      <c r="G110" s="32">
        <v>6.4</v>
      </c>
      <c r="H110" s="81">
        <v>6.5</v>
      </c>
      <c r="I110" s="44">
        <v>7.2</v>
      </c>
      <c r="J110" s="14">
        <v>-2.2000000000000002</v>
      </c>
      <c r="K110" s="78">
        <v>1.36</v>
      </c>
      <c r="L110" s="356">
        <v>98</v>
      </c>
      <c r="M110" s="23">
        <v>47</v>
      </c>
      <c r="N110" s="358">
        <v>72.63</v>
      </c>
      <c r="O110" s="132">
        <v>1021.2</v>
      </c>
      <c r="P110" s="21">
        <v>1011.8</v>
      </c>
      <c r="Q110" s="70">
        <v>1016.717</v>
      </c>
      <c r="R110" s="67">
        <v>8.8000000000000007</v>
      </c>
      <c r="S110" s="67">
        <v>6.7</v>
      </c>
      <c r="T110" s="24">
        <v>2.5</v>
      </c>
      <c r="U110" s="311" t="s">
        <v>131</v>
      </c>
      <c r="V110" s="315" t="s">
        <v>142</v>
      </c>
      <c r="W110" s="25">
        <v>7.2</v>
      </c>
      <c r="X110" s="26">
        <v>1.8</v>
      </c>
      <c r="Y110" s="27">
        <v>0</v>
      </c>
      <c r="Z110" s="29">
        <v>0</v>
      </c>
      <c r="AA110" s="316" t="s">
        <v>164</v>
      </c>
      <c r="AB110" s="28"/>
      <c r="AG110" s="319"/>
    </row>
    <row r="111" spans="1:33" s="20" customFormat="1" x14ac:dyDescent="0.3">
      <c r="A111" s="43">
        <v>42113</v>
      </c>
      <c r="B111" s="74">
        <v>2.2000000000000002</v>
      </c>
      <c r="C111" s="32">
        <v>10.4</v>
      </c>
      <c r="D111" s="32">
        <v>8.4</v>
      </c>
      <c r="E111" s="32">
        <v>12.1</v>
      </c>
      <c r="F111" s="32">
        <v>1.1000000000000001</v>
      </c>
      <c r="G111" s="32">
        <v>7.3500000000000005</v>
      </c>
      <c r="H111" s="81">
        <v>6.8</v>
      </c>
      <c r="I111" s="44">
        <v>6.6</v>
      </c>
      <c r="J111" s="14">
        <v>0.5</v>
      </c>
      <c r="K111" s="78">
        <v>1.9750000000000001</v>
      </c>
      <c r="L111" s="356">
        <v>99</v>
      </c>
      <c r="M111" s="23">
        <v>47</v>
      </c>
      <c r="N111" s="358">
        <v>73.97</v>
      </c>
      <c r="O111" s="132">
        <v>1021.9</v>
      </c>
      <c r="P111" s="21">
        <v>1018.6</v>
      </c>
      <c r="Q111" s="70">
        <v>1020.427</v>
      </c>
      <c r="R111" s="67">
        <v>6.5</v>
      </c>
      <c r="S111" s="67">
        <v>4.7</v>
      </c>
      <c r="T111" s="24">
        <v>1.4</v>
      </c>
      <c r="U111" s="311" t="s">
        <v>48</v>
      </c>
      <c r="V111" s="315" t="s">
        <v>142</v>
      </c>
      <c r="W111" s="25">
        <v>3.6</v>
      </c>
      <c r="X111" s="26">
        <v>0.3</v>
      </c>
      <c r="Y111" s="27">
        <v>0</v>
      </c>
      <c r="Z111" s="29">
        <v>0</v>
      </c>
      <c r="AA111" s="316" t="s">
        <v>164</v>
      </c>
      <c r="AB111" s="28"/>
      <c r="AG111" s="319"/>
    </row>
    <row r="112" spans="1:33" s="20" customFormat="1" x14ac:dyDescent="0.3">
      <c r="A112" s="43">
        <v>42114</v>
      </c>
      <c r="B112" s="74">
        <v>6.3</v>
      </c>
      <c r="C112" s="32">
        <v>12</v>
      </c>
      <c r="D112" s="32">
        <v>8.6999999999999993</v>
      </c>
      <c r="E112" s="32">
        <v>14.7</v>
      </c>
      <c r="F112" s="32">
        <v>3</v>
      </c>
      <c r="G112" s="32">
        <v>8.9250000000000007</v>
      </c>
      <c r="H112" s="81">
        <v>8.8000000000000007</v>
      </c>
      <c r="I112" s="44">
        <v>4.7</v>
      </c>
      <c r="J112" s="14">
        <v>-1</v>
      </c>
      <c r="K112" s="78">
        <v>1.8</v>
      </c>
      <c r="L112" s="356">
        <v>92</v>
      </c>
      <c r="M112" s="23">
        <v>41</v>
      </c>
      <c r="N112" s="358">
        <v>62.86</v>
      </c>
      <c r="O112" s="132">
        <v>1019.1</v>
      </c>
      <c r="P112" s="21">
        <v>1012.9</v>
      </c>
      <c r="Q112" s="70">
        <v>1015.872</v>
      </c>
      <c r="R112" s="67">
        <v>12.2</v>
      </c>
      <c r="S112" s="67">
        <v>9.6</v>
      </c>
      <c r="T112" s="24">
        <v>3.4</v>
      </c>
      <c r="U112" s="311" t="s">
        <v>131</v>
      </c>
      <c r="V112" s="315" t="s">
        <v>163</v>
      </c>
      <c r="W112" s="25">
        <v>0</v>
      </c>
      <c r="X112" s="26">
        <v>0</v>
      </c>
      <c r="Y112" s="27">
        <v>0</v>
      </c>
      <c r="Z112" s="29">
        <v>0</v>
      </c>
      <c r="AA112" s="316" t="s">
        <v>164</v>
      </c>
      <c r="AB112" s="28"/>
      <c r="AG112" s="319"/>
    </row>
    <row r="113" spans="1:33" s="20" customFormat="1" x14ac:dyDescent="0.3">
      <c r="A113" s="43">
        <v>42115</v>
      </c>
      <c r="B113" s="74">
        <v>4.9000000000000004</v>
      </c>
      <c r="C113" s="32">
        <v>11.7</v>
      </c>
      <c r="D113" s="32">
        <v>8.6999999999999993</v>
      </c>
      <c r="E113" s="32">
        <v>15.1</v>
      </c>
      <c r="F113" s="32">
        <v>4.2</v>
      </c>
      <c r="G113" s="32">
        <v>8.5</v>
      </c>
      <c r="H113" s="81">
        <v>9</v>
      </c>
      <c r="I113" s="44">
        <v>4</v>
      </c>
      <c r="J113" s="14">
        <v>-2.1</v>
      </c>
      <c r="K113" s="78">
        <v>1.05</v>
      </c>
      <c r="L113" s="356">
        <v>91</v>
      </c>
      <c r="M113" s="23">
        <v>39</v>
      </c>
      <c r="N113" s="358">
        <v>59</v>
      </c>
      <c r="O113" s="132">
        <v>1021.6</v>
      </c>
      <c r="P113" s="21">
        <v>1017.5</v>
      </c>
      <c r="Q113" s="70">
        <v>1019.667</v>
      </c>
      <c r="R113" s="67">
        <v>9.9</v>
      </c>
      <c r="S113" s="67">
        <v>8.3000000000000007</v>
      </c>
      <c r="T113" s="24">
        <v>2.8</v>
      </c>
      <c r="U113" s="311" t="s">
        <v>131</v>
      </c>
      <c r="V113" s="315" t="s">
        <v>163</v>
      </c>
      <c r="W113" s="25">
        <v>0</v>
      </c>
      <c r="X113" s="26">
        <v>0</v>
      </c>
      <c r="Y113" s="27">
        <v>0</v>
      </c>
      <c r="Z113" s="29">
        <v>0</v>
      </c>
      <c r="AA113" s="316" t="s">
        <v>164</v>
      </c>
      <c r="AB113" s="28"/>
      <c r="AG113" s="319"/>
    </row>
    <row r="114" spans="1:33" s="20" customFormat="1" x14ac:dyDescent="0.3">
      <c r="A114" s="43">
        <v>42116</v>
      </c>
      <c r="B114" s="74">
        <v>2.9</v>
      </c>
      <c r="C114" s="32">
        <v>14.9</v>
      </c>
      <c r="D114" s="32">
        <v>9.8000000000000007</v>
      </c>
      <c r="E114" s="32">
        <v>16.899999999999999</v>
      </c>
      <c r="F114" s="32">
        <v>0.2</v>
      </c>
      <c r="G114" s="32">
        <v>9.3500000000000014</v>
      </c>
      <c r="H114" s="81">
        <v>9.1</v>
      </c>
      <c r="I114" s="44">
        <v>5</v>
      </c>
      <c r="J114" s="14">
        <v>-2.5</v>
      </c>
      <c r="K114" s="78">
        <v>0.66</v>
      </c>
      <c r="L114" s="356">
        <v>99</v>
      </c>
      <c r="M114" s="23">
        <v>27</v>
      </c>
      <c r="N114" s="358">
        <v>61.92</v>
      </c>
      <c r="O114" s="132">
        <v>1024.2</v>
      </c>
      <c r="P114" s="21">
        <v>1020.4</v>
      </c>
      <c r="Q114" s="70">
        <v>1022.467</v>
      </c>
      <c r="R114" s="67">
        <v>8.8000000000000007</v>
      </c>
      <c r="S114" s="67">
        <v>6.5</v>
      </c>
      <c r="T114" s="24">
        <v>2.2000000000000002</v>
      </c>
      <c r="U114" s="311" t="s">
        <v>125</v>
      </c>
      <c r="V114" s="315"/>
      <c r="W114" s="25">
        <v>0</v>
      </c>
      <c r="X114" s="26">
        <v>0</v>
      </c>
      <c r="Y114" s="27">
        <v>0</v>
      </c>
      <c r="Z114" s="29">
        <v>0</v>
      </c>
      <c r="AA114" s="316" t="s">
        <v>68</v>
      </c>
      <c r="AB114" s="28"/>
      <c r="AG114" s="319"/>
    </row>
    <row r="115" spans="1:33" s="20" customFormat="1" x14ac:dyDescent="0.3">
      <c r="A115" s="43">
        <v>42117</v>
      </c>
      <c r="B115" s="74">
        <v>1.6</v>
      </c>
      <c r="C115" s="32">
        <v>20.7</v>
      </c>
      <c r="D115" s="32">
        <v>11.8</v>
      </c>
      <c r="E115" s="32">
        <v>22.4</v>
      </c>
      <c r="F115" s="32">
        <v>-1.2</v>
      </c>
      <c r="G115" s="32">
        <v>11.475000000000001</v>
      </c>
      <c r="H115" s="81">
        <v>11.6</v>
      </c>
      <c r="I115" s="44">
        <v>4.9000000000000004</v>
      </c>
      <c r="J115" s="14">
        <v>-1.3</v>
      </c>
      <c r="K115" s="78">
        <v>1.79</v>
      </c>
      <c r="L115" s="356">
        <v>99</v>
      </c>
      <c r="M115" s="23">
        <v>22</v>
      </c>
      <c r="N115" s="358">
        <v>58.76</v>
      </c>
      <c r="O115" s="132">
        <v>1023</v>
      </c>
      <c r="P115" s="21">
        <v>1015.3</v>
      </c>
      <c r="Q115" s="70">
        <v>1019.436</v>
      </c>
      <c r="R115" s="67">
        <v>5.8</v>
      </c>
      <c r="S115" s="67">
        <v>4.4000000000000004</v>
      </c>
      <c r="T115" s="24">
        <v>1.7</v>
      </c>
      <c r="U115" s="311" t="s">
        <v>44</v>
      </c>
      <c r="V115" s="315"/>
      <c r="W115" s="25">
        <v>0</v>
      </c>
      <c r="X115" s="26">
        <v>0</v>
      </c>
      <c r="Y115" s="27">
        <v>0</v>
      </c>
      <c r="Z115" s="29">
        <v>0</v>
      </c>
      <c r="AA115" s="316" t="s">
        <v>68</v>
      </c>
      <c r="AB115" s="28"/>
      <c r="AG115" s="319"/>
    </row>
    <row r="116" spans="1:33" s="20" customFormat="1" x14ac:dyDescent="0.3">
      <c r="A116" s="43">
        <v>42118</v>
      </c>
      <c r="B116" s="74">
        <v>4.4000000000000004</v>
      </c>
      <c r="C116" s="32">
        <v>22.6</v>
      </c>
      <c r="D116" s="32">
        <v>17.399999999999999</v>
      </c>
      <c r="E116" s="32">
        <v>24.1</v>
      </c>
      <c r="F116" s="32">
        <v>1.6</v>
      </c>
      <c r="G116" s="32">
        <v>15.45</v>
      </c>
      <c r="H116" s="81">
        <v>14.1</v>
      </c>
      <c r="I116" s="44">
        <v>6.9</v>
      </c>
      <c r="J116" s="14">
        <v>-0.7</v>
      </c>
      <c r="K116" s="78">
        <v>3.64</v>
      </c>
      <c r="L116" s="356">
        <v>99</v>
      </c>
      <c r="M116" s="23">
        <v>21</v>
      </c>
      <c r="N116" s="358">
        <v>57.5</v>
      </c>
      <c r="O116" s="132">
        <v>1018.8</v>
      </c>
      <c r="P116" s="21">
        <v>1014.1</v>
      </c>
      <c r="Q116" s="70">
        <v>1016.525</v>
      </c>
      <c r="R116" s="67">
        <v>8.8000000000000007</v>
      </c>
      <c r="S116" s="67">
        <v>6.7</v>
      </c>
      <c r="T116" s="24">
        <v>2.2000000000000002</v>
      </c>
      <c r="U116" s="311" t="s">
        <v>117</v>
      </c>
      <c r="V116" s="315"/>
      <c r="W116" s="25">
        <v>0</v>
      </c>
      <c r="X116" s="26">
        <v>0</v>
      </c>
      <c r="Y116" s="27">
        <v>0</v>
      </c>
      <c r="Z116" s="29">
        <v>0</v>
      </c>
      <c r="AA116" s="316" t="s">
        <v>165</v>
      </c>
      <c r="AB116" s="28"/>
      <c r="AG116" s="319"/>
    </row>
    <row r="117" spans="1:33" s="20" customFormat="1" x14ac:dyDescent="0.3">
      <c r="A117" s="43">
        <v>42119</v>
      </c>
      <c r="B117" s="74">
        <v>5.3</v>
      </c>
      <c r="C117" s="32">
        <v>23</v>
      </c>
      <c r="D117" s="32">
        <v>18.7</v>
      </c>
      <c r="E117" s="32">
        <v>24.4</v>
      </c>
      <c r="F117" s="32">
        <v>3.9</v>
      </c>
      <c r="G117" s="32">
        <v>16.425000000000001</v>
      </c>
      <c r="H117" s="81">
        <v>15</v>
      </c>
      <c r="I117" s="44">
        <v>10</v>
      </c>
      <c r="J117" s="14">
        <v>3.8</v>
      </c>
      <c r="K117" s="78">
        <v>5.98</v>
      </c>
      <c r="L117" s="356">
        <v>99</v>
      </c>
      <c r="M117" s="23">
        <v>28</v>
      </c>
      <c r="N117" s="358">
        <v>61.57</v>
      </c>
      <c r="O117" s="132">
        <v>1018.2</v>
      </c>
      <c r="P117" s="21">
        <v>1012.8</v>
      </c>
      <c r="Q117" s="70">
        <v>1015.542</v>
      </c>
      <c r="R117" s="67">
        <v>9.5</v>
      </c>
      <c r="S117" s="67">
        <v>7.2</v>
      </c>
      <c r="T117" s="24">
        <v>2.2999999999999998</v>
      </c>
      <c r="U117" s="311" t="s">
        <v>43</v>
      </c>
      <c r="V117" s="315"/>
      <c r="W117" s="25">
        <v>0</v>
      </c>
      <c r="X117" s="26">
        <v>0</v>
      </c>
      <c r="Y117" s="27">
        <v>0</v>
      </c>
      <c r="Z117" s="29">
        <v>0</v>
      </c>
      <c r="AA117" s="316" t="s">
        <v>165</v>
      </c>
      <c r="AB117" s="28"/>
      <c r="AG117" s="319"/>
    </row>
    <row r="118" spans="1:33" s="20" customFormat="1" x14ac:dyDescent="0.3">
      <c r="A118" s="43">
        <v>42120</v>
      </c>
      <c r="B118" s="74">
        <v>6.1</v>
      </c>
      <c r="C118" s="32">
        <v>22.4</v>
      </c>
      <c r="D118" s="32">
        <v>17.7</v>
      </c>
      <c r="E118" s="32">
        <v>22.7</v>
      </c>
      <c r="F118" s="32">
        <v>4.5</v>
      </c>
      <c r="G118" s="32">
        <v>15.975</v>
      </c>
      <c r="H118" s="81">
        <v>15</v>
      </c>
      <c r="I118" s="44">
        <v>11.4</v>
      </c>
      <c r="J118" s="14">
        <v>4.4000000000000004</v>
      </c>
      <c r="K118" s="78">
        <v>7.52</v>
      </c>
      <c r="L118" s="356">
        <v>99</v>
      </c>
      <c r="M118" s="23">
        <v>34</v>
      </c>
      <c r="N118" s="358">
        <v>66.33</v>
      </c>
      <c r="O118" s="132">
        <v>1014.2</v>
      </c>
      <c r="P118" s="21">
        <v>1009.8</v>
      </c>
      <c r="Q118" s="70">
        <v>1012.247</v>
      </c>
      <c r="R118" s="67">
        <v>9.1999999999999993</v>
      </c>
      <c r="S118" s="67">
        <v>6.9</v>
      </c>
      <c r="T118" s="24">
        <v>2.4</v>
      </c>
      <c r="U118" s="311" t="s">
        <v>117</v>
      </c>
      <c r="V118" s="315"/>
      <c r="W118" s="25">
        <v>0</v>
      </c>
      <c r="X118" s="26">
        <v>0</v>
      </c>
      <c r="Y118" s="27">
        <v>0</v>
      </c>
      <c r="Z118" s="29">
        <v>0</v>
      </c>
      <c r="AA118" s="316" t="s">
        <v>60</v>
      </c>
      <c r="AB118" s="28"/>
      <c r="AG118" s="319"/>
    </row>
    <row r="119" spans="1:33" s="20" customFormat="1" x14ac:dyDescent="0.3">
      <c r="A119" s="43">
        <v>42121</v>
      </c>
      <c r="B119" s="74">
        <v>7</v>
      </c>
      <c r="C119" s="32">
        <v>24.1</v>
      </c>
      <c r="D119" s="32">
        <v>19.7</v>
      </c>
      <c r="E119" s="32">
        <v>25.1</v>
      </c>
      <c r="F119" s="32">
        <v>4.4000000000000004</v>
      </c>
      <c r="G119" s="32">
        <v>17.625</v>
      </c>
      <c r="H119" s="81">
        <v>16.399999999999999</v>
      </c>
      <c r="I119" s="44">
        <v>11.6</v>
      </c>
      <c r="J119" s="14">
        <v>4.3</v>
      </c>
      <c r="K119" s="78">
        <v>8.82</v>
      </c>
      <c r="L119" s="356">
        <v>99</v>
      </c>
      <c r="M119" s="23">
        <v>36</v>
      </c>
      <c r="N119" s="358">
        <v>65.67</v>
      </c>
      <c r="O119" s="132">
        <v>1012.2</v>
      </c>
      <c r="P119" s="21">
        <v>1007.1</v>
      </c>
      <c r="Q119" s="70">
        <v>1009.798</v>
      </c>
      <c r="R119" s="67">
        <v>9.5</v>
      </c>
      <c r="S119" s="67">
        <v>8.8000000000000007</v>
      </c>
      <c r="T119" s="24">
        <v>2.7</v>
      </c>
      <c r="U119" s="311" t="s">
        <v>43</v>
      </c>
      <c r="V119" s="315"/>
      <c r="W119" s="25">
        <v>0</v>
      </c>
      <c r="X119" s="26">
        <v>0</v>
      </c>
      <c r="Y119" s="27">
        <v>0</v>
      </c>
      <c r="Z119" s="29">
        <v>0</v>
      </c>
      <c r="AA119" s="316" t="s">
        <v>165</v>
      </c>
      <c r="AB119" s="28"/>
      <c r="AG119" s="319"/>
    </row>
    <row r="120" spans="1:33" s="20" customFormat="1" x14ac:dyDescent="0.3">
      <c r="A120" s="43">
        <v>42122</v>
      </c>
      <c r="B120" s="74">
        <v>12.6</v>
      </c>
      <c r="C120" s="32">
        <v>18.8</v>
      </c>
      <c r="D120" s="32">
        <v>12.9</v>
      </c>
      <c r="E120" s="32">
        <v>22.3</v>
      </c>
      <c r="F120" s="32">
        <v>10.8</v>
      </c>
      <c r="G120" s="32">
        <v>14.3</v>
      </c>
      <c r="H120" s="81">
        <v>16.3</v>
      </c>
      <c r="I120" s="44">
        <v>15.7</v>
      </c>
      <c r="J120" s="14">
        <v>9.1999999999999993</v>
      </c>
      <c r="K120" s="78">
        <v>11.3</v>
      </c>
      <c r="L120" s="356">
        <v>99</v>
      </c>
      <c r="M120" s="23">
        <v>48</v>
      </c>
      <c r="N120" s="358">
        <v>74.48</v>
      </c>
      <c r="O120" s="132">
        <v>1009.9</v>
      </c>
      <c r="P120" s="21">
        <v>1006.1</v>
      </c>
      <c r="Q120" s="70">
        <v>1007.3</v>
      </c>
      <c r="R120" s="67">
        <v>8.1999999999999993</v>
      </c>
      <c r="S120" s="67">
        <v>5</v>
      </c>
      <c r="T120" s="24">
        <v>2</v>
      </c>
      <c r="U120" s="311" t="s">
        <v>117</v>
      </c>
      <c r="V120" s="315" t="s">
        <v>52</v>
      </c>
      <c r="W120" s="25">
        <v>7.2</v>
      </c>
      <c r="X120" s="26">
        <v>2</v>
      </c>
      <c r="Y120" s="27">
        <v>0</v>
      </c>
      <c r="Z120" s="29">
        <v>0</v>
      </c>
      <c r="AA120" s="316" t="s">
        <v>166</v>
      </c>
      <c r="AB120" s="28"/>
      <c r="AG120" s="319"/>
    </row>
    <row r="121" spans="1:33" s="20" customFormat="1" x14ac:dyDescent="0.3">
      <c r="A121" s="43">
        <v>42123</v>
      </c>
      <c r="B121" s="74">
        <v>6.8</v>
      </c>
      <c r="C121" s="32">
        <v>14.5</v>
      </c>
      <c r="D121" s="32">
        <v>8.5</v>
      </c>
      <c r="E121" s="32">
        <v>14.9</v>
      </c>
      <c r="F121" s="32">
        <v>1.5</v>
      </c>
      <c r="G121" s="32">
        <v>9.5749999999999993</v>
      </c>
      <c r="H121" s="81">
        <v>9.9</v>
      </c>
      <c r="I121" s="44">
        <v>9.8000000000000007</v>
      </c>
      <c r="J121" s="14">
        <v>-0.5</v>
      </c>
      <c r="K121" s="78">
        <v>2.0299999999999998</v>
      </c>
      <c r="L121" s="356">
        <v>89</v>
      </c>
      <c r="M121" s="23">
        <v>39</v>
      </c>
      <c r="N121" s="358">
        <v>59.84</v>
      </c>
      <c r="O121" s="132">
        <v>1022.5</v>
      </c>
      <c r="P121" s="21">
        <v>1010</v>
      </c>
      <c r="Q121" s="70">
        <v>1018.244</v>
      </c>
      <c r="R121" s="67">
        <v>12.2</v>
      </c>
      <c r="S121" s="67">
        <v>7.6</v>
      </c>
      <c r="T121" s="24">
        <v>3.8</v>
      </c>
      <c r="U121" s="311" t="s">
        <v>49</v>
      </c>
      <c r="V121" s="315"/>
      <c r="W121" s="25">
        <v>0</v>
      </c>
      <c r="X121" s="26">
        <v>0</v>
      </c>
      <c r="Y121" s="27">
        <v>0</v>
      </c>
      <c r="Z121" s="29">
        <v>0</v>
      </c>
      <c r="AA121" s="316" t="s">
        <v>55</v>
      </c>
      <c r="AB121" s="28"/>
      <c r="AG121" s="319"/>
    </row>
    <row r="122" spans="1:33" s="390" customFormat="1" ht="15" thickBot="1" x14ac:dyDescent="0.35">
      <c r="A122" s="375">
        <v>42124</v>
      </c>
      <c r="B122" s="376">
        <v>2</v>
      </c>
      <c r="C122" s="377">
        <v>18.399999999999999</v>
      </c>
      <c r="D122" s="377">
        <v>12.6</v>
      </c>
      <c r="E122" s="377">
        <v>19.899999999999999</v>
      </c>
      <c r="F122" s="377">
        <v>-1.3</v>
      </c>
      <c r="G122" s="377">
        <v>11.399999999999999</v>
      </c>
      <c r="H122" s="378">
        <v>10.199999999999999</v>
      </c>
      <c r="I122" s="376">
        <v>5</v>
      </c>
      <c r="J122" s="377">
        <v>-1.4</v>
      </c>
      <c r="K122" s="378">
        <v>1.65</v>
      </c>
      <c r="L122" s="379">
        <v>99</v>
      </c>
      <c r="M122" s="380">
        <v>25</v>
      </c>
      <c r="N122" s="381">
        <v>62.31</v>
      </c>
      <c r="O122" s="382">
        <v>1022.8</v>
      </c>
      <c r="P122" s="383">
        <v>1015.2</v>
      </c>
      <c r="Q122" s="384">
        <v>1019.038</v>
      </c>
      <c r="R122" s="385">
        <v>4.8</v>
      </c>
      <c r="S122" s="385">
        <v>3.1</v>
      </c>
      <c r="T122" s="386">
        <v>1.3</v>
      </c>
      <c r="U122" s="387" t="s">
        <v>43</v>
      </c>
      <c r="V122" s="317"/>
      <c r="W122" s="47">
        <v>0</v>
      </c>
      <c r="X122" s="48">
        <v>0</v>
      </c>
      <c r="Y122" s="49">
        <v>0</v>
      </c>
      <c r="Z122" s="50">
        <v>0</v>
      </c>
      <c r="AA122" s="388" t="s">
        <v>60</v>
      </c>
      <c r="AB122" s="389"/>
      <c r="AG122" s="391"/>
    </row>
    <row r="123" spans="1:33" s="37" customFormat="1" x14ac:dyDescent="0.3">
      <c r="A123" s="42">
        <v>42125</v>
      </c>
      <c r="B123" s="74">
        <v>5.4</v>
      </c>
      <c r="C123" s="32">
        <v>19.2</v>
      </c>
      <c r="D123" s="32">
        <v>13.4</v>
      </c>
      <c r="E123" s="32">
        <v>19.600000000000001</v>
      </c>
      <c r="F123" s="32">
        <v>2.8</v>
      </c>
      <c r="G123" s="32">
        <v>12.850000000000001</v>
      </c>
      <c r="H123" s="81">
        <v>13</v>
      </c>
      <c r="I123" s="74">
        <v>11.3</v>
      </c>
      <c r="J123" s="32">
        <v>2.4</v>
      </c>
      <c r="K123" s="81">
        <v>6.24</v>
      </c>
      <c r="L123" s="226">
        <v>99</v>
      </c>
      <c r="M123" s="33">
        <v>37</v>
      </c>
      <c r="N123" s="365">
        <v>68</v>
      </c>
      <c r="O123" s="133">
        <v>1015.4</v>
      </c>
      <c r="P123" s="34">
        <v>1007.7</v>
      </c>
      <c r="Q123" s="71">
        <v>1011.26</v>
      </c>
      <c r="R123" s="127">
        <v>8.8000000000000007</v>
      </c>
      <c r="S123" s="127">
        <v>6.7</v>
      </c>
      <c r="T123" s="35">
        <v>2.1</v>
      </c>
      <c r="U123" s="308" t="s">
        <v>43</v>
      </c>
      <c r="V123" s="318" t="s">
        <v>163</v>
      </c>
      <c r="W123" s="122">
        <v>0</v>
      </c>
      <c r="X123" s="123">
        <v>0</v>
      </c>
      <c r="Y123" s="124">
        <v>0</v>
      </c>
      <c r="Z123" s="128">
        <v>0</v>
      </c>
      <c r="AA123" s="310" t="s">
        <v>55</v>
      </c>
      <c r="AB123" s="36"/>
    </row>
    <row r="124" spans="1:33" s="20" customFormat="1" x14ac:dyDescent="0.3">
      <c r="A124" s="43">
        <v>42126</v>
      </c>
      <c r="B124" s="74">
        <v>12</v>
      </c>
      <c r="C124" s="32">
        <v>12.7</v>
      </c>
      <c r="D124" s="32">
        <v>10.8</v>
      </c>
      <c r="E124" s="32">
        <v>14.8</v>
      </c>
      <c r="F124" s="32">
        <v>5.4</v>
      </c>
      <c r="G124" s="32">
        <v>11.574999999999999</v>
      </c>
      <c r="H124" s="81">
        <v>11.4</v>
      </c>
      <c r="I124" s="44">
        <v>12.5</v>
      </c>
      <c r="J124" s="14">
        <v>5.3</v>
      </c>
      <c r="K124" s="78">
        <v>10.07</v>
      </c>
      <c r="L124" s="356">
        <v>99</v>
      </c>
      <c r="M124" s="23">
        <v>72</v>
      </c>
      <c r="N124" s="358">
        <v>91.36</v>
      </c>
      <c r="O124" s="132">
        <v>1015.1</v>
      </c>
      <c r="P124" s="21">
        <v>1006.3</v>
      </c>
      <c r="Q124" s="70">
        <v>1010</v>
      </c>
      <c r="R124" s="67">
        <v>6.8</v>
      </c>
      <c r="S124" s="67">
        <v>4.4000000000000004</v>
      </c>
      <c r="T124" s="24">
        <v>1.4</v>
      </c>
      <c r="U124" s="311" t="s">
        <v>49</v>
      </c>
      <c r="V124" s="312" t="s">
        <v>52</v>
      </c>
      <c r="W124" s="16">
        <v>3.6</v>
      </c>
      <c r="X124" s="17">
        <v>3</v>
      </c>
      <c r="Y124" s="18">
        <v>0</v>
      </c>
      <c r="Z124" s="46">
        <v>0</v>
      </c>
      <c r="AA124" s="313" t="s">
        <v>66</v>
      </c>
      <c r="AB124" s="28"/>
    </row>
    <row r="125" spans="1:33" s="20" customFormat="1" x14ac:dyDescent="0.3">
      <c r="A125" s="43">
        <v>42127</v>
      </c>
      <c r="B125" s="74">
        <v>1.8</v>
      </c>
      <c r="C125" s="32">
        <v>19.399999999999999</v>
      </c>
      <c r="D125" s="32">
        <v>13.4</v>
      </c>
      <c r="E125" s="32">
        <v>21.5</v>
      </c>
      <c r="F125" s="32">
        <v>0.8</v>
      </c>
      <c r="G125" s="32">
        <v>12</v>
      </c>
      <c r="H125" s="81">
        <v>12.2</v>
      </c>
      <c r="I125" s="44">
        <v>9</v>
      </c>
      <c r="J125" s="14">
        <v>0.7</v>
      </c>
      <c r="K125" s="78">
        <v>4.29</v>
      </c>
      <c r="L125" s="356">
        <v>99</v>
      </c>
      <c r="M125" s="23">
        <v>26</v>
      </c>
      <c r="N125" s="358">
        <v>66.69</v>
      </c>
      <c r="O125" s="132">
        <v>1017.1</v>
      </c>
      <c r="P125" s="21">
        <v>1014</v>
      </c>
      <c r="Q125" s="70">
        <v>1015.543</v>
      </c>
      <c r="R125" s="67">
        <v>3.7</v>
      </c>
      <c r="S125" s="67">
        <v>2.7</v>
      </c>
      <c r="T125" s="24">
        <v>1.1000000000000001</v>
      </c>
      <c r="U125" s="311" t="s">
        <v>129</v>
      </c>
      <c r="V125" s="312"/>
      <c r="W125" s="16">
        <v>0</v>
      </c>
      <c r="X125" s="17">
        <v>0</v>
      </c>
      <c r="Y125" s="18">
        <v>0</v>
      </c>
      <c r="Z125" s="46">
        <v>0</v>
      </c>
      <c r="AA125" s="313" t="s">
        <v>60</v>
      </c>
      <c r="AB125" s="28"/>
    </row>
    <row r="126" spans="1:33" s="20" customFormat="1" x14ac:dyDescent="0.3">
      <c r="A126" s="43">
        <v>42128</v>
      </c>
      <c r="B126" s="74">
        <v>10.6</v>
      </c>
      <c r="C126" s="32">
        <v>14.5</v>
      </c>
      <c r="D126" s="32">
        <v>13.4</v>
      </c>
      <c r="E126" s="32">
        <v>15.4</v>
      </c>
      <c r="F126" s="32">
        <v>10.1</v>
      </c>
      <c r="G126" s="32">
        <v>12.975000000000001</v>
      </c>
      <c r="H126" s="81">
        <v>12.6</v>
      </c>
      <c r="I126" s="44">
        <v>13.1</v>
      </c>
      <c r="J126" s="14">
        <v>8</v>
      </c>
      <c r="K126" s="78">
        <v>11.37</v>
      </c>
      <c r="L126" s="356">
        <v>99</v>
      </c>
      <c r="M126" s="23">
        <v>82</v>
      </c>
      <c r="N126" s="358">
        <v>92.08</v>
      </c>
      <c r="O126" s="132">
        <v>1017.6</v>
      </c>
      <c r="P126" s="21">
        <v>1013.9</v>
      </c>
      <c r="Q126" s="70">
        <v>1015.648</v>
      </c>
      <c r="R126" s="67">
        <v>6.8</v>
      </c>
      <c r="S126" s="67">
        <v>4.8</v>
      </c>
      <c r="T126" s="24">
        <v>1.8</v>
      </c>
      <c r="U126" s="311" t="s">
        <v>44</v>
      </c>
      <c r="V126" s="314" t="s">
        <v>52</v>
      </c>
      <c r="W126" s="16">
        <v>3.6</v>
      </c>
      <c r="X126" s="17">
        <v>2.1</v>
      </c>
      <c r="Y126" s="18">
        <v>0</v>
      </c>
      <c r="Z126" s="46">
        <v>0</v>
      </c>
      <c r="AA126" s="313" t="s">
        <v>66</v>
      </c>
      <c r="AB126" s="28"/>
    </row>
    <row r="127" spans="1:33" s="20" customFormat="1" x14ac:dyDescent="0.3">
      <c r="A127" s="43">
        <v>42129</v>
      </c>
      <c r="B127" s="74">
        <v>13.6</v>
      </c>
      <c r="C127" s="32">
        <v>23.4</v>
      </c>
      <c r="D127" s="32">
        <v>19.8</v>
      </c>
      <c r="E127" s="32">
        <v>23.8</v>
      </c>
      <c r="F127" s="32">
        <v>12.8</v>
      </c>
      <c r="G127" s="32">
        <v>19.149999999999999</v>
      </c>
      <c r="H127" s="81">
        <v>18.100000000000001</v>
      </c>
      <c r="I127" s="44">
        <v>16.899999999999999</v>
      </c>
      <c r="J127" s="14">
        <v>12.4</v>
      </c>
      <c r="K127" s="78">
        <v>14.95</v>
      </c>
      <c r="L127" s="356">
        <v>99</v>
      </c>
      <c r="M127" s="23">
        <v>62</v>
      </c>
      <c r="N127" s="358">
        <v>83.18</v>
      </c>
      <c r="O127" s="132">
        <v>1017.2</v>
      </c>
      <c r="P127" s="21">
        <v>1012.9</v>
      </c>
      <c r="Q127" s="70">
        <v>1015.264</v>
      </c>
      <c r="R127" s="67">
        <v>7.5</v>
      </c>
      <c r="S127" s="67">
        <v>5.7</v>
      </c>
      <c r="T127" s="24">
        <v>2</v>
      </c>
      <c r="U127" s="311" t="s">
        <v>117</v>
      </c>
      <c r="V127" s="314"/>
      <c r="W127" s="16">
        <v>0</v>
      </c>
      <c r="X127" s="17">
        <v>0</v>
      </c>
      <c r="Y127" s="18">
        <v>0</v>
      </c>
      <c r="Z127" s="46">
        <v>0</v>
      </c>
      <c r="AA127" s="313" t="s">
        <v>167</v>
      </c>
      <c r="AB127" s="28"/>
    </row>
    <row r="128" spans="1:33" s="20" customFormat="1" x14ac:dyDescent="0.3">
      <c r="A128" s="43">
        <v>42130</v>
      </c>
      <c r="B128" s="74">
        <v>14.3</v>
      </c>
      <c r="C128" s="32">
        <v>28.1</v>
      </c>
      <c r="D128" s="32">
        <v>16.2</v>
      </c>
      <c r="E128" s="32">
        <v>28.8</v>
      </c>
      <c r="F128" s="32">
        <v>13.4</v>
      </c>
      <c r="G128" s="32">
        <v>18.700000000000003</v>
      </c>
      <c r="H128" s="81">
        <v>19.3</v>
      </c>
      <c r="I128" s="44">
        <v>20</v>
      </c>
      <c r="J128" s="14">
        <v>13.3</v>
      </c>
      <c r="K128" s="78">
        <v>16.52</v>
      </c>
      <c r="L128" s="356">
        <v>99</v>
      </c>
      <c r="M128" s="23">
        <v>56</v>
      </c>
      <c r="N128" s="358">
        <v>85.71</v>
      </c>
      <c r="O128" s="132">
        <v>1013.8</v>
      </c>
      <c r="P128" s="21">
        <v>1009.7</v>
      </c>
      <c r="Q128" s="70">
        <v>1012.2430000000001</v>
      </c>
      <c r="R128" s="67">
        <v>5.4</v>
      </c>
      <c r="S128" s="67">
        <v>4.5999999999999996</v>
      </c>
      <c r="T128" s="24">
        <v>1.4</v>
      </c>
      <c r="U128" s="311" t="s">
        <v>131</v>
      </c>
      <c r="V128" s="314" t="s">
        <v>52</v>
      </c>
      <c r="W128" s="16">
        <v>7.2</v>
      </c>
      <c r="X128" s="17">
        <v>2</v>
      </c>
      <c r="Y128" s="18">
        <v>0</v>
      </c>
      <c r="Z128" s="46">
        <v>0</v>
      </c>
      <c r="AA128" s="313" t="s">
        <v>194</v>
      </c>
      <c r="AB128" s="28"/>
    </row>
    <row r="129" spans="1:28" s="20" customFormat="1" x14ac:dyDescent="0.3">
      <c r="A129" s="43">
        <v>42131</v>
      </c>
      <c r="B129" s="74">
        <v>13.5</v>
      </c>
      <c r="C129" s="32">
        <v>22.5</v>
      </c>
      <c r="D129" s="32">
        <v>16.600000000000001</v>
      </c>
      <c r="E129" s="32">
        <v>24.5</v>
      </c>
      <c r="F129" s="32">
        <v>11.3</v>
      </c>
      <c r="G129" s="32">
        <v>17.3</v>
      </c>
      <c r="H129" s="81">
        <v>17.5</v>
      </c>
      <c r="I129" s="44">
        <v>15.4</v>
      </c>
      <c r="J129" s="14">
        <v>8.1999999999999993</v>
      </c>
      <c r="K129" s="78">
        <v>11.35</v>
      </c>
      <c r="L129" s="356">
        <v>99</v>
      </c>
      <c r="M129" s="23">
        <v>37</v>
      </c>
      <c r="N129" s="358">
        <v>69.879000000000005</v>
      </c>
      <c r="O129" s="132">
        <v>1020.4</v>
      </c>
      <c r="P129" s="21">
        <v>1013.1</v>
      </c>
      <c r="Q129" s="70">
        <v>1016.462</v>
      </c>
      <c r="R129" s="67">
        <v>7.1</v>
      </c>
      <c r="S129" s="67">
        <v>5.2</v>
      </c>
      <c r="T129" s="24">
        <v>2.2000000000000002</v>
      </c>
      <c r="U129" s="311" t="s">
        <v>49</v>
      </c>
      <c r="V129" s="314"/>
      <c r="W129" s="16">
        <v>0</v>
      </c>
      <c r="X129" s="17">
        <v>0</v>
      </c>
      <c r="Y129" s="18">
        <v>0</v>
      </c>
      <c r="Z129" s="46">
        <v>0</v>
      </c>
      <c r="AA129" s="313" t="s">
        <v>60</v>
      </c>
      <c r="AB129" s="28"/>
    </row>
    <row r="130" spans="1:28" s="20" customFormat="1" x14ac:dyDescent="0.3">
      <c r="A130" s="43">
        <v>42132</v>
      </c>
      <c r="B130" s="74">
        <v>12.8</v>
      </c>
      <c r="C130" s="32">
        <v>20.100000000000001</v>
      </c>
      <c r="D130" s="32">
        <v>12</v>
      </c>
      <c r="E130" s="32">
        <v>22.6</v>
      </c>
      <c r="F130" s="32">
        <v>5</v>
      </c>
      <c r="G130" s="32">
        <v>14.225000000000001</v>
      </c>
      <c r="H130" s="81">
        <v>14.9</v>
      </c>
      <c r="I130" s="44">
        <v>9.6</v>
      </c>
      <c r="J130" s="14">
        <v>3.3</v>
      </c>
      <c r="K130" s="78">
        <v>6.5</v>
      </c>
      <c r="L130" s="356">
        <v>99</v>
      </c>
      <c r="M130" s="23">
        <v>31</v>
      </c>
      <c r="N130" s="358">
        <v>62.12</v>
      </c>
      <c r="O130" s="132">
        <v>1022.3</v>
      </c>
      <c r="P130" s="21">
        <v>1018.4</v>
      </c>
      <c r="Q130" s="70">
        <v>1020.397</v>
      </c>
      <c r="R130" s="67">
        <v>5.0999999999999996</v>
      </c>
      <c r="S130" s="67">
        <v>3.9</v>
      </c>
      <c r="T130" s="24">
        <v>1.8</v>
      </c>
      <c r="U130" s="311" t="s">
        <v>124</v>
      </c>
      <c r="V130" s="314"/>
      <c r="W130" s="16">
        <v>0</v>
      </c>
      <c r="X130" s="17">
        <v>0</v>
      </c>
      <c r="Y130" s="18">
        <v>0</v>
      </c>
      <c r="Z130" s="46">
        <v>0</v>
      </c>
      <c r="AA130" s="313" t="s">
        <v>145</v>
      </c>
      <c r="AB130" s="28"/>
    </row>
    <row r="131" spans="1:28" s="20" customFormat="1" x14ac:dyDescent="0.3">
      <c r="A131" s="43">
        <v>42133</v>
      </c>
      <c r="B131" s="74">
        <v>7.7</v>
      </c>
      <c r="C131" s="32">
        <v>14.3</v>
      </c>
      <c r="D131" s="32">
        <v>12</v>
      </c>
      <c r="E131" s="32">
        <v>18.899999999999999</v>
      </c>
      <c r="F131" s="32">
        <v>4.0999999999999996</v>
      </c>
      <c r="G131" s="32">
        <v>11.5</v>
      </c>
      <c r="H131" s="81">
        <v>11.1</v>
      </c>
      <c r="I131" s="44">
        <v>14.1</v>
      </c>
      <c r="J131" s="14">
        <v>4</v>
      </c>
      <c r="K131" s="78">
        <v>9.56</v>
      </c>
      <c r="L131" s="356">
        <v>99</v>
      </c>
      <c r="M131" s="23">
        <v>72</v>
      </c>
      <c r="N131" s="358">
        <v>90.78</v>
      </c>
      <c r="O131" s="132">
        <v>1020.5</v>
      </c>
      <c r="P131" s="21">
        <v>1018.3</v>
      </c>
      <c r="Q131" s="70">
        <v>1019.467</v>
      </c>
      <c r="R131" s="67">
        <v>2</v>
      </c>
      <c r="S131" s="67">
        <v>1.7</v>
      </c>
      <c r="T131" s="24">
        <v>0.6</v>
      </c>
      <c r="U131" s="311" t="s">
        <v>49</v>
      </c>
      <c r="V131" s="314" t="s">
        <v>52</v>
      </c>
      <c r="W131" s="16">
        <v>3.6</v>
      </c>
      <c r="X131" s="17">
        <v>1.5</v>
      </c>
      <c r="Y131" s="18">
        <v>0</v>
      </c>
      <c r="Z131" s="46">
        <v>0</v>
      </c>
      <c r="AA131" s="313" t="s">
        <v>65</v>
      </c>
      <c r="AB131" s="28"/>
    </row>
    <row r="132" spans="1:28" s="20" customFormat="1" x14ac:dyDescent="0.3">
      <c r="A132" s="43">
        <v>42134</v>
      </c>
      <c r="B132" s="74">
        <v>8.3000000000000007</v>
      </c>
      <c r="C132" s="32">
        <v>18.399999999999999</v>
      </c>
      <c r="D132" s="32">
        <v>10.5</v>
      </c>
      <c r="E132" s="32">
        <v>20</v>
      </c>
      <c r="F132" s="32">
        <v>7.6</v>
      </c>
      <c r="G132" s="32">
        <v>11.925000000000001</v>
      </c>
      <c r="H132" s="81">
        <v>12.4</v>
      </c>
      <c r="I132" s="44">
        <v>14.5</v>
      </c>
      <c r="J132" s="14">
        <v>7.2</v>
      </c>
      <c r="K132" s="78">
        <v>10.59</v>
      </c>
      <c r="L132" s="356">
        <v>99</v>
      </c>
      <c r="M132" s="23">
        <v>63</v>
      </c>
      <c r="N132" s="358">
        <v>89.15</v>
      </c>
      <c r="O132" s="132">
        <v>1020.4</v>
      </c>
      <c r="P132" s="21">
        <v>1019.3</v>
      </c>
      <c r="Q132" s="70">
        <v>1021.049</v>
      </c>
      <c r="R132" s="67">
        <v>7.1</v>
      </c>
      <c r="S132" s="67">
        <v>6</v>
      </c>
      <c r="T132" s="24">
        <v>1.5</v>
      </c>
      <c r="U132" s="311" t="s">
        <v>49</v>
      </c>
      <c r="V132" s="314" t="s">
        <v>52</v>
      </c>
      <c r="W132" s="16">
        <v>3.6</v>
      </c>
      <c r="X132" s="17">
        <v>1</v>
      </c>
      <c r="Y132" s="18">
        <v>0</v>
      </c>
      <c r="Z132" s="46">
        <v>0</v>
      </c>
      <c r="AA132" s="313" t="s">
        <v>168</v>
      </c>
      <c r="AB132" s="28"/>
    </row>
    <row r="133" spans="1:28" s="20" customFormat="1" x14ac:dyDescent="0.3">
      <c r="A133" s="43">
        <v>42135</v>
      </c>
      <c r="B133" s="74">
        <v>10.6</v>
      </c>
      <c r="C133" s="32">
        <v>15.6</v>
      </c>
      <c r="D133" s="32">
        <v>10.1</v>
      </c>
      <c r="E133" s="32">
        <v>17.399999999999999</v>
      </c>
      <c r="F133" s="32">
        <v>4.0999999999999996</v>
      </c>
      <c r="G133" s="32">
        <v>11.6</v>
      </c>
      <c r="H133" s="81">
        <v>11.8</v>
      </c>
      <c r="I133" s="44">
        <v>9.1999999999999993</v>
      </c>
      <c r="J133" s="14">
        <v>4</v>
      </c>
      <c r="K133" s="78">
        <v>7.26</v>
      </c>
      <c r="L133" s="356">
        <v>99</v>
      </c>
      <c r="M133" s="23">
        <v>51</v>
      </c>
      <c r="N133" s="358">
        <v>75.819999999999993</v>
      </c>
      <c r="O133" s="132">
        <v>1029.5</v>
      </c>
      <c r="P133" s="21">
        <v>1024.9000000000001</v>
      </c>
      <c r="Q133" s="70">
        <v>1028.1120000000001</v>
      </c>
      <c r="R133" s="67">
        <v>6.8</v>
      </c>
      <c r="S133" s="67">
        <v>5.4</v>
      </c>
      <c r="T133" s="24">
        <v>2.9</v>
      </c>
      <c r="U133" s="311" t="s">
        <v>49</v>
      </c>
      <c r="V133" s="314" t="s">
        <v>163</v>
      </c>
      <c r="W133" s="16">
        <v>0</v>
      </c>
      <c r="X133" s="17">
        <v>0</v>
      </c>
      <c r="Y133" s="18">
        <v>0</v>
      </c>
      <c r="Z133" s="46">
        <v>0</v>
      </c>
      <c r="AA133" s="313" t="s">
        <v>168</v>
      </c>
      <c r="AB133" s="28"/>
    </row>
    <row r="134" spans="1:28" s="20" customFormat="1" x14ac:dyDescent="0.3">
      <c r="A134" s="43">
        <v>42136</v>
      </c>
      <c r="B134" s="74">
        <v>3.8</v>
      </c>
      <c r="C134" s="32">
        <v>22.3</v>
      </c>
      <c r="D134" s="32">
        <v>18.399999999999999</v>
      </c>
      <c r="E134" s="32">
        <v>23.9</v>
      </c>
      <c r="F134" s="32">
        <v>0.7</v>
      </c>
      <c r="G134" s="32">
        <v>15.725</v>
      </c>
      <c r="H134" s="81">
        <v>14.2</v>
      </c>
      <c r="I134" s="44">
        <v>9.3000000000000007</v>
      </c>
      <c r="J134" s="14">
        <v>0.6</v>
      </c>
      <c r="K134" s="78">
        <v>5.53</v>
      </c>
      <c r="L134" s="356">
        <v>99</v>
      </c>
      <c r="M134" s="23">
        <v>26</v>
      </c>
      <c r="N134" s="358">
        <v>62.85</v>
      </c>
      <c r="O134" s="132">
        <v>1029.7</v>
      </c>
      <c r="P134" s="21">
        <v>1020.1</v>
      </c>
      <c r="Q134" s="70">
        <v>1021.669</v>
      </c>
      <c r="R134" s="67">
        <v>7.1</v>
      </c>
      <c r="S134" s="67">
        <v>6</v>
      </c>
      <c r="T134" s="24">
        <v>2.5</v>
      </c>
      <c r="U134" s="311" t="s">
        <v>43</v>
      </c>
      <c r="V134" s="314"/>
      <c r="W134" s="16">
        <v>0</v>
      </c>
      <c r="X134" s="17">
        <v>0</v>
      </c>
      <c r="Y134" s="18">
        <v>0</v>
      </c>
      <c r="Z134" s="46">
        <v>0</v>
      </c>
      <c r="AA134" s="313" t="s">
        <v>150</v>
      </c>
      <c r="AB134" s="28"/>
    </row>
    <row r="135" spans="1:28" s="20" customFormat="1" x14ac:dyDescent="0.3">
      <c r="A135" s="43">
        <v>42137</v>
      </c>
      <c r="B135" s="74">
        <v>10.4</v>
      </c>
      <c r="C135" s="32">
        <v>20.2</v>
      </c>
      <c r="D135" s="32">
        <v>13.9</v>
      </c>
      <c r="E135" s="32">
        <v>21.7</v>
      </c>
      <c r="F135" s="32">
        <v>7.8</v>
      </c>
      <c r="G135" s="32">
        <v>14.600000000000001</v>
      </c>
      <c r="H135" s="81">
        <v>14.9</v>
      </c>
      <c r="I135" s="44">
        <v>13</v>
      </c>
      <c r="J135" s="14">
        <v>7.3</v>
      </c>
      <c r="K135" s="78">
        <v>9.8800000000000008</v>
      </c>
      <c r="L135" s="356">
        <v>99</v>
      </c>
      <c r="M135" s="23">
        <v>47</v>
      </c>
      <c r="N135" s="358">
        <v>74.3</v>
      </c>
      <c r="O135" s="132">
        <v>1015</v>
      </c>
      <c r="P135" s="21">
        <v>1013.9</v>
      </c>
      <c r="Q135" s="70">
        <v>1014.4349999999999</v>
      </c>
      <c r="R135" s="67">
        <v>6.8</v>
      </c>
      <c r="S135" s="67">
        <v>4.3</v>
      </c>
      <c r="T135" s="24">
        <v>1.6</v>
      </c>
      <c r="U135" s="311" t="s">
        <v>124</v>
      </c>
      <c r="V135" s="315" t="s">
        <v>163</v>
      </c>
      <c r="W135" s="25">
        <v>0</v>
      </c>
      <c r="X135" s="26">
        <v>0</v>
      </c>
      <c r="Y135" s="27">
        <v>0</v>
      </c>
      <c r="Z135" s="29">
        <v>0</v>
      </c>
      <c r="AA135" s="316" t="s">
        <v>55</v>
      </c>
      <c r="AB135" s="28"/>
    </row>
    <row r="136" spans="1:28" s="20" customFormat="1" x14ac:dyDescent="0.3">
      <c r="A136" s="43">
        <v>42138</v>
      </c>
      <c r="B136" s="74">
        <v>7.7</v>
      </c>
      <c r="C136" s="32">
        <v>12.5</v>
      </c>
      <c r="D136" s="32">
        <v>8.5</v>
      </c>
      <c r="E136" s="32">
        <v>18.7</v>
      </c>
      <c r="F136" s="32">
        <v>4.0999999999999996</v>
      </c>
      <c r="G136" s="32">
        <v>9.3000000000000007</v>
      </c>
      <c r="H136" s="81">
        <v>9.8000000000000007</v>
      </c>
      <c r="I136" s="44">
        <v>14.8</v>
      </c>
      <c r="J136" s="14">
        <v>3.9</v>
      </c>
      <c r="K136" s="78">
        <v>8.9600000000000009</v>
      </c>
      <c r="L136" s="356">
        <v>99</v>
      </c>
      <c r="M136" s="23">
        <v>73</v>
      </c>
      <c r="N136" s="358">
        <v>94.72</v>
      </c>
      <c r="O136" s="132">
        <v>1014</v>
      </c>
      <c r="P136" s="21">
        <v>1008</v>
      </c>
      <c r="Q136" s="70">
        <v>1010.671</v>
      </c>
      <c r="R136" s="67">
        <v>6.8</v>
      </c>
      <c r="S136" s="67">
        <v>5.3</v>
      </c>
      <c r="T136" s="24">
        <v>1.1000000000000001</v>
      </c>
      <c r="U136" s="311" t="s">
        <v>49</v>
      </c>
      <c r="V136" s="315" t="s">
        <v>52</v>
      </c>
      <c r="W136" s="25">
        <v>7.2</v>
      </c>
      <c r="X136" s="26">
        <v>9</v>
      </c>
      <c r="Y136" s="27">
        <v>0</v>
      </c>
      <c r="Z136" s="29">
        <v>0</v>
      </c>
      <c r="AA136" s="316" t="s">
        <v>66</v>
      </c>
      <c r="AB136" s="28"/>
    </row>
    <row r="137" spans="1:28" s="20" customFormat="1" x14ac:dyDescent="0.3">
      <c r="A137" s="43">
        <v>42139</v>
      </c>
      <c r="B137" s="74">
        <v>3.5</v>
      </c>
      <c r="C137" s="32">
        <v>21</v>
      </c>
      <c r="D137" s="32">
        <v>13.5</v>
      </c>
      <c r="E137" s="32">
        <v>21.5</v>
      </c>
      <c r="F137" s="32">
        <v>1.8</v>
      </c>
      <c r="G137" s="32">
        <v>12.875</v>
      </c>
      <c r="H137" s="81">
        <v>12.2</v>
      </c>
      <c r="I137" s="44">
        <v>10.9</v>
      </c>
      <c r="J137" s="14">
        <v>1.5</v>
      </c>
      <c r="K137" s="78">
        <v>6.18</v>
      </c>
      <c r="L137" s="356">
        <v>99</v>
      </c>
      <c r="M137" s="23">
        <v>34</v>
      </c>
      <c r="N137" s="358">
        <v>71.510000000000005</v>
      </c>
      <c r="O137" s="132">
        <v>1019.3</v>
      </c>
      <c r="P137" s="21">
        <v>1013.1</v>
      </c>
      <c r="Q137" s="70">
        <v>1015.465</v>
      </c>
      <c r="R137" s="67">
        <v>4.4000000000000004</v>
      </c>
      <c r="S137" s="67">
        <v>2.8</v>
      </c>
      <c r="T137" s="24">
        <v>1.3</v>
      </c>
      <c r="U137" s="311" t="s">
        <v>124</v>
      </c>
      <c r="V137" s="315"/>
      <c r="W137" s="25">
        <v>0</v>
      </c>
      <c r="X137" s="26">
        <v>0</v>
      </c>
      <c r="Y137" s="27">
        <v>0</v>
      </c>
      <c r="Z137" s="29">
        <v>0</v>
      </c>
      <c r="AA137" s="316" t="s">
        <v>65</v>
      </c>
      <c r="AB137" s="28"/>
    </row>
    <row r="138" spans="1:28" s="20" customFormat="1" x14ac:dyDescent="0.3">
      <c r="A138" s="43">
        <v>42140</v>
      </c>
      <c r="B138" s="74">
        <v>10.6</v>
      </c>
      <c r="C138" s="32">
        <v>23.1</v>
      </c>
      <c r="D138" s="32">
        <v>14</v>
      </c>
      <c r="E138" s="32">
        <v>23.8</v>
      </c>
      <c r="F138" s="32">
        <v>3</v>
      </c>
      <c r="G138" s="32">
        <v>15.425000000000001</v>
      </c>
      <c r="H138" s="81">
        <v>14.9</v>
      </c>
      <c r="I138" s="44">
        <v>10</v>
      </c>
      <c r="J138" s="14">
        <v>2.9</v>
      </c>
      <c r="K138" s="78">
        <v>7</v>
      </c>
      <c r="L138" s="356">
        <v>99</v>
      </c>
      <c r="M138" s="23">
        <v>31</v>
      </c>
      <c r="N138" s="358">
        <v>65.290000000000006</v>
      </c>
      <c r="O138" s="132">
        <v>1022.1</v>
      </c>
      <c r="P138" s="21">
        <v>1018</v>
      </c>
      <c r="Q138" s="70">
        <v>1020.059</v>
      </c>
      <c r="R138" s="67">
        <v>5.4</v>
      </c>
      <c r="S138" s="67">
        <v>3.8</v>
      </c>
      <c r="T138" s="24">
        <v>1.5</v>
      </c>
      <c r="U138" s="311" t="s">
        <v>117</v>
      </c>
      <c r="V138" s="315"/>
      <c r="W138" s="25">
        <v>0</v>
      </c>
      <c r="X138" s="26">
        <v>0</v>
      </c>
      <c r="Y138" s="27">
        <v>0</v>
      </c>
      <c r="Z138" s="29">
        <v>0</v>
      </c>
      <c r="AA138" s="316" t="s">
        <v>167</v>
      </c>
      <c r="AB138" s="28"/>
    </row>
    <row r="139" spans="1:28" s="20" customFormat="1" x14ac:dyDescent="0.3">
      <c r="A139" s="43">
        <v>42141</v>
      </c>
      <c r="B139" s="74">
        <v>10.4</v>
      </c>
      <c r="C139" s="32">
        <v>18.899999999999999</v>
      </c>
      <c r="D139" s="32">
        <v>14.1</v>
      </c>
      <c r="E139" s="32">
        <v>22.5</v>
      </c>
      <c r="F139" s="32">
        <v>6.6</v>
      </c>
      <c r="G139" s="32">
        <v>14.375</v>
      </c>
      <c r="H139" s="81">
        <v>14.5</v>
      </c>
      <c r="I139" s="44">
        <v>12.8</v>
      </c>
      <c r="J139" s="14">
        <v>4.2</v>
      </c>
      <c r="K139" s="78">
        <v>8.6999999999999993</v>
      </c>
      <c r="L139" s="356">
        <v>99</v>
      </c>
      <c r="M139" s="23">
        <v>42</v>
      </c>
      <c r="N139" s="358">
        <v>72</v>
      </c>
      <c r="O139" s="132">
        <v>1022.9</v>
      </c>
      <c r="P139" s="21">
        <v>1018.9</v>
      </c>
      <c r="Q139" s="70">
        <v>1020.9</v>
      </c>
      <c r="R139" s="67">
        <v>5.4</v>
      </c>
      <c r="S139" s="67">
        <v>3.5</v>
      </c>
      <c r="T139" s="24">
        <v>1.3</v>
      </c>
      <c r="U139" s="311" t="s">
        <v>124</v>
      </c>
      <c r="V139" s="315"/>
      <c r="W139" s="25">
        <v>0</v>
      </c>
      <c r="X139" s="26">
        <v>0</v>
      </c>
      <c r="Y139" s="27">
        <v>0</v>
      </c>
      <c r="Z139" s="29">
        <v>0</v>
      </c>
      <c r="AA139" s="316" t="s">
        <v>165</v>
      </c>
      <c r="AB139" s="28"/>
    </row>
    <row r="140" spans="1:28" s="20" customFormat="1" x14ac:dyDescent="0.3">
      <c r="A140" s="43">
        <v>42142</v>
      </c>
      <c r="B140" s="74">
        <v>9.1999999999999993</v>
      </c>
      <c r="C140" s="32">
        <v>21.3</v>
      </c>
      <c r="D140" s="32">
        <v>18.3</v>
      </c>
      <c r="E140" s="32">
        <v>22.7</v>
      </c>
      <c r="F140" s="32">
        <v>1.8</v>
      </c>
      <c r="G140" s="32">
        <v>16.774999999999999</v>
      </c>
      <c r="H140" s="81">
        <v>14.8</v>
      </c>
      <c r="I140" s="44">
        <v>8.6999999999999993</v>
      </c>
      <c r="J140" s="14">
        <v>1.5</v>
      </c>
      <c r="K140" s="78">
        <v>5.3</v>
      </c>
      <c r="L140" s="356">
        <v>99</v>
      </c>
      <c r="M140" s="23">
        <v>28</v>
      </c>
      <c r="N140" s="358">
        <v>60</v>
      </c>
      <c r="O140" s="132">
        <v>1022.8</v>
      </c>
      <c r="P140" s="21">
        <v>1013.2</v>
      </c>
      <c r="Q140" s="70">
        <v>1018</v>
      </c>
      <c r="R140" s="67">
        <v>7.8</v>
      </c>
      <c r="S140" s="67">
        <v>5.2</v>
      </c>
      <c r="T140" s="24">
        <v>2.4</v>
      </c>
      <c r="U140" s="311" t="s">
        <v>117</v>
      </c>
      <c r="V140" s="315"/>
      <c r="W140" s="25">
        <v>0</v>
      </c>
      <c r="X140" s="26">
        <v>0</v>
      </c>
      <c r="Y140" s="27">
        <v>0</v>
      </c>
      <c r="Z140" s="29">
        <v>0</v>
      </c>
      <c r="AA140" s="316" t="s">
        <v>151</v>
      </c>
      <c r="AB140" s="28"/>
    </row>
    <row r="141" spans="1:28" s="20" customFormat="1" x14ac:dyDescent="0.3">
      <c r="A141" s="43">
        <v>42143</v>
      </c>
      <c r="B141" s="74">
        <v>11.5</v>
      </c>
      <c r="C141" s="32">
        <v>25.8</v>
      </c>
      <c r="D141" s="32">
        <v>22</v>
      </c>
      <c r="E141" s="32">
        <v>27.4</v>
      </c>
      <c r="F141" s="32">
        <v>6</v>
      </c>
      <c r="G141" s="32">
        <v>20.324999999999999</v>
      </c>
      <c r="H141" s="81">
        <v>18.399999999999999</v>
      </c>
      <c r="I141" s="44">
        <v>11.9</v>
      </c>
      <c r="J141" s="14">
        <v>5.7</v>
      </c>
      <c r="K141" s="78">
        <v>9.1</v>
      </c>
      <c r="L141" s="356">
        <v>99</v>
      </c>
      <c r="M141" s="23">
        <v>30</v>
      </c>
      <c r="N141" s="358">
        <v>60</v>
      </c>
      <c r="O141" s="132">
        <v>1013.9</v>
      </c>
      <c r="P141" s="21">
        <v>1009.5</v>
      </c>
      <c r="Q141" s="70">
        <v>1011.7</v>
      </c>
      <c r="R141" s="67">
        <v>7.8</v>
      </c>
      <c r="S141" s="67">
        <v>5.4</v>
      </c>
      <c r="T141" s="24">
        <v>3.1</v>
      </c>
      <c r="U141" s="311" t="s">
        <v>117</v>
      </c>
      <c r="V141" s="315"/>
      <c r="W141" s="25">
        <v>0</v>
      </c>
      <c r="X141" s="26">
        <v>0</v>
      </c>
      <c r="Y141" s="27">
        <v>0</v>
      </c>
      <c r="Z141" s="29">
        <v>0</v>
      </c>
      <c r="AA141" s="316" t="s">
        <v>151</v>
      </c>
      <c r="AB141" s="28"/>
    </row>
    <row r="142" spans="1:28" s="20" customFormat="1" x14ac:dyDescent="0.3">
      <c r="A142" s="43">
        <v>42144</v>
      </c>
      <c r="B142" s="74">
        <v>12.8</v>
      </c>
      <c r="C142" s="32">
        <v>26.2</v>
      </c>
      <c r="D142" s="32">
        <v>19.3</v>
      </c>
      <c r="E142" s="32">
        <v>27.6</v>
      </c>
      <c r="F142" s="32">
        <v>7.9</v>
      </c>
      <c r="G142" s="32">
        <v>19.399999999999999</v>
      </c>
      <c r="H142" s="81">
        <v>19</v>
      </c>
      <c r="I142" s="44">
        <v>17.2</v>
      </c>
      <c r="J142" s="14">
        <v>7.4</v>
      </c>
      <c r="K142" s="78">
        <v>13.4</v>
      </c>
      <c r="L142" s="356">
        <v>99</v>
      </c>
      <c r="M142" s="23">
        <v>42</v>
      </c>
      <c r="N142" s="358">
        <v>74</v>
      </c>
      <c r="O142" s="132">
        <v>1014.4</v>
      </c>
      <c r="P142" s="21">
        <v>1010.4</v>
      </c>
      <c r="Q142" s="70">
        <v>1012.4</v>
      </c>
      <c r="R142" s="67">
        <v>7.8</v>
      </c>
      <c r="S142" s="67">
        <v>5.8</v>
      </c>
      <c r="T142" s="24">
        <v>2.6</v>
      </c>
      <c r="U142" s="311" t="s">
        <v>117</v>
      </c>
      <c r="V142" s="315" t="s">
        <v>163</v>
      </c>
      <c r="W142" s="25">
        <v>0</v>
      </c>
      <c r="X142" s="26">
        <v>0</v>
      </c>
      <c r="Y142" s="27">
        <v>0</v>
      </c>
      <c r="Z142" s="29">
        <v>0</v>
      </c>
      <c r="AA142" s="316" t="s">
        <v>189</v>
      </c>
      <c r="AB142" s="28"/>
    </row>
    <row r="143" spans="1:28" s="20" customFormat="1" x14ac:dyDescent="0.3">
      <c r="A143" s="43">
        <v>42145</v>
      </c>
      <c r="B143" s="74">
        <v>15.3</v>
      </c>
      <c r="C143" s="32">
        <v>16.7</v>
      </c>
      <c r="D143" s="32">
        <v>12.2</v>
      </c>
      <c r="E143" s="32">
        <v>17.8</v>
      </c>
      <c r="F143" s="32">
        <v>11.5</v>
      </c>
      <c r="G143" s="32">
        <v>14.1</v>
      </c>
      <c r="H143" s="81">
        <v>14.9</v>
      </c>
      <c r="I143" s="44">
        <v>17.2</v>
      </c>
      <c r="J143" s="14">
        <v>11.5</v>
      </c>
      <c r="K143" s="78">
        <v>13.7</v>
      </c>
      <c r="L143" s="356">
        <v>99</v>
      </c>
      <c r="M143" s="23">
        <v>78</v>
      </c>
      <c r="N143" s="358">
        <v>92.3</v>
      </c>
      <c r="O143" s="132">
        <v>1021.5</v>
      </c>
      <c r="P143" s="21">
        <v>1013.6</v>
      </c>
      <c r="Q143" s="70">
        <v>1018.4</v>
      </c>
      <c r="R143" s="67">
        <v>6.5</v>
      </c>
      <c r="S143" s="67">
        <v>4.2</v>
      </c>
      <c r="T143" s="24">
        <v>1.8</v>
      </c>
      <c r="U143" s="311" t="s">
        <v>131</v>
      </c>
      <c r="V143" s="315" t="s">
        <v>52</v>
      </c>
      <c r="W143" s="25">
        <v>42.3</v>
      </c>
      <c r="X143" s="26">
        <v>23</v>
      </c>
      <c r="Y143" s="27">
        <v>0</v>
      </c>
      <c r="Z143" s="29">
        <v>0</v>
      </c>
      <c r="AA143" s="316" t="s">
        <v>190</v>
      </c>
      <c r="AB143" s="28"/>
    </row>
    <row r="144" spans="1:28" s="20" customFormat="1" x14ac:dyDescent="0.3">
      <c r="A144" s="43">
        <v>42146</v>
      </c>
      <c r="B144" s="74">
        <v>11.5</v>
      </c>
      <c r="C144" s="32">
        <v>14.2</v>
      </c>
      <c r="D144" s="32">
        <v>11.9</v>
      </c>
      <c r="E144" s="32">
        <v>14.5</v>
      </c>
      <c r="F144" s="32">
        <v>11.3</v>
      </c>
      <c r="G144" s="32">
        <v>12.375</v>
      </c>
      <c r="H144" s="81">
        <v>12.4</v>
      </c>
      <c r="I144" s="44">
        <v>12</v>
      </c>
      <c r="J144" s="14">
        <v>9.9</v>
      </c>
      <c r="K144" s="78">
        <v>11.94</v>
      </c>
      <c r="L144" s="356">
        <v>98</v>
      </c>
      <c r="M144" s="23">
        <v>81</v>
      </c>
      <c r="N144" s="358">
        <v>90.42</v>
      </c>
      <c r="O144" s="132">
        <v>1024.3</v>
      </c>
      <c r="P144" s="21">
        <v>1020.8</v>
      </c>
      <c r="Q144" s="70">
        <v>1022.5</v>
      </c>
      <c r="R144" s="67">
        <v>6.5</v>
      </c>
      <c r="S144" s="67">
        <v>4.2</v>
      </c>
      <c r="T144" s="24">
        <v>2.4</v>
      </c>
      <c r="U144" s="311" t="s">
        <v>131</v>
      </c>
      <c r="V144" s="315" t="s">
        <v>52</v>
      </c>
      <c r="W144" s="25">
        <v>3.6</v>
      </c>
      <c r="X144" s="26">
        <v>2</v>
      </c>
      <c r="Y144" s="27">
        <v>0</v>
      </c>
      <c r="Z144" s="29">
        <v>0</v>
      </c>
      <c r="AA144" s="316" t="s">
        <v>55</v>
      </c>
      <c r="AB144" s="28"/>
    </row>
    <row r="145" spans="1:33" s="20" customFormat="1" x14ac:dyDescent="0.3">
      <c r="A145" s="43">
        <v>42147</v>
      </c>
      <c r="B145" s="74">
        <v>12.5</v>
      </c>
      <c r="C145" s="32">
        <v>18.7</v>
      </c>
      <c r="D145" s="32">
        <v>12.6</v>
      </c>
      <c r="E145" s="32">
        <v>20.3</v>
      </c>
      <c r="F145" s="32">
        <v>11</v>
      </c>
      <c r="G145" s="32">
        <v>14.1</v>
      </c>
      <c r="H145" s="81">
        <v>14.5</v>
      </c>
      <c r="I145" s="44">
        <v>14.2</v>
      </c>
      <c r="J145" s="14">
        <v>9.9</v>
      </c>
      <c r="K145" s="78">
        <v>11.76</v>
      </c>
      <c r="L145" s="356">
        <v>98</v>
      </c>
      <c r="M145" s="23">
        <v>65</v>
      </c>
      <c r="N145" s="358">
        <v>84.5</v>
      </c>
      <c r="O145" s="132">
        <v>1020.9</v>
      </c>
      <c r="P145" s="21">
        <v>1016</v>
      </c>
      <c r="Q145" s="70">
        <v>1017.39</v>
      </c>
      <c r="R145" s="67">
        <v>6.5</v>
      </c>
      <c r="S145" s="67">
        <v>5.2</v>
      </c>
      <c r="T145" s="24">
        <v>2.2999999999999998</v>
      </c>
      <c r="U145" s="311" t="s">
        <v>48</v>
      </c>
      <c r="V145" s="315" t="s">
        <v>52</v>
      </c>
      <c r="W145" s="25">
        <v>3.6</v>
      </c>
      <c r="X145" s="26">
        <v>1.5</v>
      </c>
      <c r="Y145" s="27">
        <v>0</v>
      </c>
      <c r="Z145" s="29">
        <v>0</v>
      </c>
      <c r="AA145" s="316" t="s">
        <v>55</v>
      </c>
      <c r="AB145" s="28"/>
    </row>
    <row r="146" spans="1:33" s="20" customFormat="1" x14ac:dyDescent="0.3">
      <c r="A146" s="43">
        <v>42148</v>
      </c>
      <c r="B146" s="74">
        <v>12.6</v>
      </c>
      <c r="C146" s="32">
        <v>17.7</v>
      </c>
      <c r="D146" s="32">
        <v>12.5</v>
      </c>
      <c r="E146" s="32">
        <v>17.7</v>
      </c>
      <c r="F146" s="32">
        <v>10.3</v>
      </c>
      <c r="G146" s="32">
        <v>13.824999999999999</v>
      </c>
      <c r="H146" s="81">
        <v>13.8</v>
      </c>
      <c r="I146" s="44">
        <v>14.6</v>
      </c>
      <c r="J146" s="14">
        <v>10.199999999999999</v>
      </c>
      <c r="K146" s="78">
        <v>12.16</v>
      </c>
      <c r="L146" s="356">
        <v>99</v>
      </c>
      <c r="M146" s="23">
        <v>71</v>
      </c>
      <c r="N146" s="358">
        <v>90.21</v>
      </c>
      <c r="O146" s="132">
        <v>1019</v>
      </c>
      <c r="P146" s="21">
        <v>1016.3</v>
      </c>
      <c r="Q146" s="70">
        <v>1017.69</v>
      </c>
      <c r="R146" s="67">
        <v>6.1</v>
      </c>
      <c r="S146" s="67">
        <v>4.7</v>
      </c>
      <c r="T146" s="24">
        <v>2.2000000000000002</v>
      </c>
      <c r="U146" s="311" t="s">
        <v>131</v>
      </c>
      <c r="V146" s="315"/>
      <c r="W146" s="25">
        <v>0</v>
      </c>
      <c r="X146" s="26">
        <v>0</v>
      </c>
      <c r="Y146" s="27">
        <v>0</v>
      </c>
      <c r="Z146" s="29">
        <v>0</v>
      </c>
      <c r="AA146" s="316" t="s">
        <v>55</v>
      </c>
      <c r="AB146" s="28"/>
    </row>
    <row r="147" spans="1:33" s="20" customFormat="1" x14ac:dyDescent="0.3">
      <c r="A147" s="43">
        <v>42149</v>
      </c>
      <c r="B147" s="74">
        <v>14</v>
      </c>
      <c r="C147" s="32">
        <v>23.2</v>
      </c>
      <c r="D147" s="32">
        <v>15.8</v>
      </c>
      <c r="E147" s="32">
        <v>23.5</v>
      </c>
      <c r="F147" s="32">
        <v>12.5</v>
      </c>
      <c r="G147" s="32">
        <v>17.200000000000003</v>
      </c>
      <c r="H147" s="81">
        <v>16.7</v>
      </c>
      <c r="I147" s="44">
        <v>16.7</v>
      </c>
      <c r="J147" s="14">
        <v>12</v>
      </c>
      <c r="K147" s="78">
        <v>14.08</v>
      </c>
      <c r="L147" s="356">
        <v>97</v>
      </c>
      <c r="M147" s="23">
        <v>64</v>
      </c>
      <c r="N147" s="358">
        <v>85.34</v>
      </c>
      <c r="O147" s="132">
        <v>1017</v>
      </c>
      <c r="P147" s="21">
        <v>1009.3</v>
      </c>
      <c r="Q147" s="70">
        <v>1012.91</v>
      </c>
      <c r="R147" s="67">
        <v>5.8</v>
      </c>
      <c r="S147" s="67">
        <v>4.3</v>
      </c>
      <c r="T147" s="24">
        <v>2.1</v>
      </c>
      <c r="U147" s="311" t="s">
        <v>131</v>
      </c>
      <c r="V147" s="315" t="s">
        <v>52</v>
      </c>
      <c r="W147" s="25">
        <v>3.6</v>
      </c>
      <c r="X147" s="26">
        <v>0.6</v>
      </c>
      <c r="Y147" s="27">
        <v>0</v>
      </c>
      <c r="Z147" s="29">
        <v>0</v>
      </c>
      <c r="AA147" s="316" t="s">
        <v>55</v>
      </c>
      <c r="AB147" s="28"/>
    </row>
    <row r="148" spans="1:33" s="20" customFormat="1" x14ac:dyDescent="0.3">
      <c r="A148" s="43">
        <v>42150</v>
      </c>
      <c r="B148" s="74">
        <v>14.9</v>
      </c>
      <c r="C148" s="32">
        <v>17.7</v>
      </c>
      <c r="D148" s="32">
        <v>14.9</v>
      </c>
      <c r="E148" s="32">
        <v>18.3</v>
      </c>
      <c r="F148" s="32">
        <v>13.7</v>
      </c>
      <c r="G148" s="32">
        <v>15.600000000000001</v>
      </c>
      <c r="H148" s="81">
        <v>15.4</v>
      </c>
      <c r="I148" s="44">
        <v>17.2</v>
      </c>
      <c r="J148" s="14">
        <v>12.8</v>
      </c>
      <c r="K148" s="78">
        <v>14.88</v>
      </c>
      <c r="L148" s="356">
        <v>99</v>
      </c>
      <c r="M148" s="23">
        <v>90</v>
      </c>
      <c r="N148" s="358">
        <v>97.55</v>
      </c>
      <c r="O148" s="132">
        <v>1010</v>
      </c>
      <c r="P148" s="21">
        <v>1008.2</v>
      </c>
      <c r="Q148" s="70">
        <v>1009.6</v>
      </c>
      <c r="R148" s="67">
        <v>5.0999999999999996</v>
      </c>
      <c r="S148" s="67">
        <v>4.2</v>
      </c>
      <c r="T148" s="24">
        <v>0.7</v>
      </c>
      <c r="U148" s="311" t="s">
        <v>49</v>
      </c>
      <c r="V148" s="315" t="s">
        <v>52</v>
      </c>
      <c r="W148" s="25">
        <v>42.3</v>
      </c>
      <c r="X148" s="26">
        <v>25</v>
      </c>
      <c r="Y148" s="27">
        <v>0</v>
      </c>
      <c r="Z148" s="29">
        <v>0</v>
      </c>
      <c r="AA148" s="316" t="s">
        <v>66</v>
      </c>
      <c r="AB148" s="28"/>
    </row>
    <row r="149" spans="1:33" s="20" customFormat="1" x14ac:dyDescent="0.3">
      <c r="A149" s="43">
        <v>42151</v>
      </c>
      <c r="B149" s="74">
        <v>8.4</v>
      </c>
      <c r="C149" s="32">
        <v>9.1999999999999993</v>
      </c>
      <c r="D149" s="32">
        <v>9</v>
      </c>
      <c r="E149" s="32">
        <v>14.2</v>
      </c>
      <c r="F149" s="32">
        <v>7.1</v>
      </c>
      <c r="G149" s="32">
        <v>8.9</v>
      </c>
      <c r="H149" s="81">
        <v>9.6999999999999993</v>
      </c>
      <c r="I149" s="44">
        <v>12.8</v>
      </c>
      <c r="J149" s="14">
        <v>6.8</v>
      </c>
      <c r="K149" s="78">
        <v>8.76</v>
      </c>
      <c r="L149" s="356">
        <v>99</v>
      </c>
      <c r="M149" s="23">
        <v>83</v>
      </c>
      <c r="N149" s="358">
        <v>93.82</v>
      </c>
      <c r="O149" s="132">
        <v>1017.8</v>
      </c>
      <c r="P149" s="21">
        <v>1008.3</v>
      </c>
      <c r="Q149" s="70">
        <v>1014.24</v>
      </c>
      <c r="R149" s="67">
        <v>9.9</v>
      </c>
      <c r="S149" s="67">
        <v>7.5</v>
      </c>
      <c r="T149" s="24">
        <v>2.1</v>
      </c>
      <c r="U149" s="311" t="s">
        <v>49</v>
      </c>
      <c r="V149" s="315" t="s">
        <v>52</v>
      </c>
      <c r="W149" s="25">
        <v>10.8</v>
      </c>
      <c r="X149" s="26">
        <v>24</v>
      </c>
      <c r="Y149" s="27">
        <v>0</v>
      </c>
      <c r="Z149" s="29">
        <v>0</v>
      </c>
      <c r="AA149" s="316" t="s">
        <v>55</v>
      </c>
      <c r="AB149" s="28"/>
    </row>
    <row r="150" spans="1:33" s="20" customFormat="1" x14ac:dyDescent="0.3">
      <c r="A150" s="43">
        <v>42152</v>
      </c>
      <c r="B150" s="74">
        <v>11.7</v>
      </c>
      <c r="C150" s="32">
        <v>14.1</v>
      </c>
      <c r="D150" s="32">
        <v>8.9</v>
      </c>
      <c r="E150" s="32">
        <v>18.5</v>
      </c>
      <c r="F150" s="32">
        <v>4.3</v>
      </c>
      <c r="G150" s="32">
        <v>10.899999999999999</v>
      </c>
      <c r="H150" s="81">
        <v>11.6</v>
      </c>
      <c r="I150" s="44">
        <v>10.5</v>
      </c>
      <c r="J150" s="14">
        <v>4.2</v>
      </c>
      <c r="K150" s="78">
        <v>7.3</v>
      </c>
      <c r="L150" s="356">
        <v>99</v>
      </c>
      <c r="M150" s="23">
        <v>47</v>
      </c>
      <c r="N150" s="358">
        <v>77.41</v>
      </c>
      <c r="O150" s="132">
        <v>1019.5</v>
      </c>
      <c r="P150" s="21">
        <v>1017.4</v>
      </c>
      <c r="Q150" s="70">
        <v>1018.45</v>
      </c>
      <c r="R150" s="67">
        <v>6.5</v>
      </c>
      <c r="S150" s="67">
        <v>3.9</v>
      </c>
      <c r="T150" s="24">
        <v>1.7</v>
      </c>
      <c r="U150" s="311" t="s">
        <v>131</v>
      </c>
      <c r="V150" s="315"/>
      <c r="W150" s="25">
        <v>0</v>
      </c>
      <c r="X150" s="26">
        <v>0</v>
      </c>
      <c r="Y150" s="27">
        <v>0</v>
      </c>
      <c r="Z150" s="29">
        <v>0</v>
      </c>
      <c r="AA150" s="316" t="s">
        <v>60</v>
      </c>
      <c r="AB150" s="28"/>
    </row>
    <row r="151" spans="1:33" s="20" customFormat="1" x14ac:dyDescent="0.3">
      <c r="A151" s="43">
        <v>42153</v>
      </c>
      <c r="B151" s="74">
        <v>6.6</v>
      </c>
      <c r="C151" s="32">
        <v>21.8</v>
      </c>
      <c r="D151" s="32">
        <v>15.1</v>
      </c>
      <c r="E151" s="32">
        <v>23.7</v>
      </c>
      <c r="F151" s="32">
        <v>3.6</v>
      </c>
      <c r="G151" s="32">
        <v>14.649999999999999</v>
      </c>
      <c r="H151" s="81">
        <v>13.9</v>
      </c>
      <c r="I151" s="44">
        <v>10.6</v>
      </c>
      <c r="J151" s="14">
        <v>3.5</v>
      </c>
      <c r="K151" s="78">
        <v>7.78</v>
      </c>
      <c r="L151" s="356">
        <v>99</v>
      </c>
      <c r="M151" s="23">
        <v>38</v>
      </c>
      <c r="N151" s="358">
        <v>72.13</v>
      </c>
      <c r="O151" s="132">
        <v>1019</v>
      </c>
      <c r="P151" s="21">
        <v>1014.8</v>
      </c>
      <c r="Q151" s="70">
        <v>1016.98</v>
      </c>
      <c r="R151" s="67">
        <v>4.0999999999999996</v>
      </c>
      <c r="S151" s="67">
        <v>3.2</v>
      </c>
      <c r="T151" s="24">
        <v>1.3</v>
      </c>
      <c r="U151" s="311" t="s">
        <v>44</v>
      </c>
      <c r="V151" s="315"/>
      <c r="W151" s="25">
        <v>0</v>
      </c>
      <c r="X151" s="26">
        <v>0</v>
      </c>
      <c r="Y151" s="27">
        <v>0</v>
      </c>
      <c r="Z151" s="29">
        <v>0</v>
      </c>
      <c r="AA151" s="316" t="s">
        <v>150</v>
      </c>
      <c r="AB151" s="28"/>
    </row>
    <row r="152" spans="1:33" s="20" customFormat="1" x14ac:dyDescent="0.3">
      <c r="A152" s="43">
        <v>42154</v>
      </c>
      <c r="B152" s="74">
        <v>9.1</v>
      </c>
      <c r="C152" s="32">
        <v>22.7</v>
      </c>
      <c r="D152" s="32">
        <v>14.6</v>
      </c>
      <c r="E152" s="32">
        <v>24.2</v>
      </c>
      <c r="F152" s="32">
        <v>6.4</v>
      </c>
      <c r="G152" s="32">
        <v>15.25</v>
      </c>
      <c r="H152" s="81">
        <v>15.8</v>
      </c>
      <c r="I152" s="44">
        <v>16</v>
      </c>
      <c r="J152" s="14">
        <v>6.1</v>
      </c>
      <c r="K152" s="78">
        <v>11.95</v>
      </c>
      <c r="L152" s="356">
        <v>99</v>
      </c>
      <c r="M152" s="23">
        <v>41</v>
      </c>
      <c r="N152" s="358">
        <v>81.31</v>
      </c>
      <c r="O152" s="132">
        <v>1019.1</v>
      </c>
      <c r="P152" s="21">
        <v>1014.3</v>
      </c>
      <c r="Q152" s="70">
        <v>1016.3</v>
      </c>
      <c r="R152" s="67">
        <v>8.1999999999999993</v>
      </c>
      <c r="S152" s="67">
        <v>5.8</v>
      </c>
      <c r="T152" s="24">
        <v>2.4</v>
      </c>
      <c r="U152" s="311" t="s">
        <v>117</v>
      </c>
      <c r="V152" s="315" t="s">
        <v>52</v>
      </c>
      <c r="W152" s="25">
        <v>23.2</v>
      </c>
      <c r="X152" s="26">
        <v>8.5</v>
      </c>
      <c r="Y152" s="27">
        <v>0</v>
      </c>
      <c r="Z152" s="29">
        <v>0</v>
      </c>
      <c r="AA152" s="316" t="s">
        <v>195</v>
      </c>
      <c r="AB152" s="28"/>
    </row>
    <row r="153" spans="1:33" s="390" customFormat="1" ht="15" thickBot="1" x14ac:dyDescent="0.35">
      <c r="A153" s="375">
        <v>42155</v>
      </c>
      <c r="B153" s="376">
        <v>12.9</v>
      </c>
      <c r="C153" s="377">
        <v>22.5</v>
      </c>
      <c r="D153" s="377">
        <v>17.5</v>
      </c>
      <c r="E153" s="377">
        <v>24.3</v>
      </c>
      <c r="F153" s="377">
        <v>5.9</v>
      </c>
      <c r="G153" s="377">
        <v>17.600000000000001</v>
      </c>
      <c r="H153" s="378">
        <v>16.600000000000001</v>
      </c>
      <c r="I153" s="376">
        <v>16.7</v>
      </c>
      <c r="J153" s="377">
        <v>11.7</v>
      </c>
      <c r="K153" s="378">
        <v>13.49</v>
      </c>
      <c r="L153" s="379">
        <v>99</v>
      </c>
      <c r="M153" s="380">
        <v>51</v>
      </c>
      <c r="N153" s="381">
        <v>80.55</v>
      </c>
      <c r="O153" s="382">
        <v>1021.4</v>
      </c>
      <c r="P153" s="383">
        <v>1018.1</v>
      </c>
      <c r="Q153" s="384">
        <v>1019.77</v>
      </c>
      <c r="R153" s="385">
        <v>4.0999999999999996</v>
      </c>
      <c r="S153" s="385">
        <v>3.5</v>
      </c>
      <c r="T153" s="386">
        <v>1.2</v>
      </c>
      <c r="U153" s="387" t="s">
        <v>124</v>
      </c>
      <c r="V153" s="317"/>
      <c r="W153" s="47">
        <v>0</v>
      </c>
      <c r="X153" s="48">
        <v>0</v>
      </c>
      <c r="Y153" s="49">
        <v>0</v>
      </c>
      <c r="Z153" s="50">
        <v>0</v>
      </c>
      <c r="AA153" s="388" t="s">
        <v>196</v>
      </c>
      <c r="AB153" s="389"/>
    </row>
    <row r="154" spans="1:33" s="37" customFormat="1" x14ac:dyDescent="0.3">
      <c r="A154" s="42">
        <v>42156</v>
      </c>
      <c r="B154" s="74">
        <v>12.7</v>
      </c>
      <c r="C154" s="32">
        <v>24</v>
      </c>
      <c r="D154" s="32">
        <v>19.600000000000001</v>
      </c>
      <c r="E154" s="32">
        <v>26.2</v>
      </c>
      <c r="F154" s="32">
        <v>11.6</v>
      </c>
      <c r="G154" s="32">
        <v>18.975000000000001</v>
      </c>
      <c r="H154" s="81">
        <v>17.7</v>
      </c>
      <c r="I154" s="74">
        <v>17.5</v>
      </c>
      <c r="J154" s="32">
        <v>11</v>
      </c>
      <c r="K154" s="81">
        <v>18.29</v>
      </c>
      <c r="L154" s="226">
        <v>98</v>
      </c>
      <c r="M154" s="33">
        <v>53</v>
      </c>
      <c r="N154" s="365">
        <v>78.77</v>
      </c>
      <c r="O154" s="133">
        <v>1021.5</v>
      </c>
      <c r="P154" s="34">
        <v>1018</v>
      </c>
      <c r="Q154" s="71">
        <v>1019.73</v>
      </c>
      <c r="R154" s="127">
        <v>4.8</v>
      </c>
      <c r="S154" s="127">
        <v>3.5</v>
      </c>
      <c r="T154" s="35">
        <v>1.1000000000000001</v>
      </c>
      <c r="U154" s="308" t="s">
        <v>69</v>
      </c>
      <c r="V154" s="318" t="s">
        <v>163</v>
      </c>
      <c r="W154" s="122">
        <v>0</v>
      </c>
      <c r="X154" s="123">
        <v>0</v>
      </c>
      <c r="Y154" s="124">
        <v>0</v>
      </c>
      <c r="Z154" s="128">
        <v>0</v>
      </c>
      <c r="AA154" s="310" t="s">
        <v>195</v>
      </c>
      <c r="AB154" s="36"/>
      <c r="AG154" s="45"/>
    </row>
    <row r="155" spans="1:33" s="20" customFormat="1" x14ac:dyDescent="0.3">
      <c r="A155" s="43">
        <v>42157</v>
      </c>
      <c r="B155" s="74">
        <v>13.2</v>
      </c>
      <c r="C155" s="32">
        <v>25.9</v>
      </c>
      <c r="D155" s="32">
        <v>18.399999999999999</v>
      </c>
      <c r="E155" s="32">
        <v>26.7</v>
      </c>
      <c r="F155" s="32">
        <v>11.8</v>
      </c>
      <c r="G155" s="32">
        <v>18.974999999999998</v>
      </c>
      <c r="H155" s="81">
        <v>19.600000000000001</v>
      </c>
      <c r="I155" s="44">
        <v>19.600000000000001</v>
      </c>
      <c r="J155" s="14">
        <v>11</v>
      </c>
      <c r="K155" s="78">
        <v>15.43</v>
      </c>
      <c r="L155" s="356">
        <v>97</v>
      </c>
      <c r="M155" s="23">
        <v>41</v>
      </c>
      <c r="N155" s="358">
        <v>78.23</v>
      </c>
      <c r="O155" s="132">
        <v>1021.4</v>
      </c>
      <c r="P155" s="21">
        <v>1017.5</v>
      </c>
      <c r="Q155" s="70">
        <v>1019.49</v>
      </c>
      <c r="R155" s="67">
        <v>4.8</v>
      </c>
      <c r="S155" s="67">
        <v>3.5</v>
      </c>
      <c r="T155" s="24">
        <v>1</v>
      </c>
      <c r="U155" s="311" t="s">
        <v>72</v>
      </c>
      <c r="V155" s="312"/>
      <c r="W155" s="16">
        <v>0</v>
      </c>
      <c r="X155" s="17">
        <v>0</v>
      </c>
      <c r="Y155" s="18">
        <v>0</v>
      </c>
      <c r="Z155" s="46">
        <v>0</v>
      </c>
      <c r="AA155" s="313" t="s">
        <v>197</v>
      </c>
      <c r="AB155" s="28"/>
      <c r="AG155" s="319"/>
    </row>
    <row r="156" spans="1:33" s="20" customFormat="1" x14ac:dyDescent="0.3">
      <c r="A156" s="43">
        <v>42158</v>
      </c>
      <c r="B156" s="74">
        <v>13.9</v>
      </c>
      <c r="C156" s="32">
        <v>27</v>
      </c>
      <c r="D156" s="32">
        <v>20.9</v>
      </c>
      <c r="E156" s="32">
        <v>27</v>
      </c>
      <c r="F156" s="32">
        <v>12</v>
      </c>
      <c r="G156" s="32">
        <v>20.674999999999997</v>
      </c>
      <c r="H156" s="81">
        <v>20</v>
      </c>
      <c r="I156" s="44">
        <v>20</v>
      </c>
      <c r="J156" s="14">
        <v>11.6</v>
      </c>
      <c r="K156" s="78">
        <v>15.23</v>
      </c>
      <c r="L156" s="356">
        <v>99</v>
      </c>
      <c r="M156" s="23">
        <v>48</v>
      </c>
      <c r="N156" s="358">
        <v>85.61</v>
      </c>
      <c r="O156" s="132">
        <v>1021.5</v>
      </c>
      <c r="P156" s="21">
        <v>1019.3</v>
      </c>
      <c r="Q156" s="70">
        <v>1020.5</v>
      </c>
      <c r="R156" s="67">
        <v>4.0999999999999996</v>
      </c>
      <c r="S156" s="67">
        <v>2.2999999999999998</v>
      </c>
      <c r="T156" s="24">
        <v>0.9</v>
      </c>
      <c r="U156" s="311" t="s">
        <v>117</v>
      </c>
      <c r="V156" s="312"/>
      <c r="W156" s="16">
        <v>0</v>
      </c>
      <c r="X156" s="17">
        <v>0</v>
      </c>
      <c r="Y156" s="18">
        <v>0</v>
      </c>
      <c r="Z156" s="46">
        <v>0</v>
      </c>
      <c r="AA156" s="313" t="s">
        <v>67</v>
      </c>
      <c r="AB156" s="28"/>
      <c r="AG156" s="319"/>
    </row>
    <row r="157" spans="1:33" s="20" customFormat="1" x14ac:dyDescent="0.3">
      <c r="A157" s="43">
        <v>42159</v>
      </c>
      <c r="B157" s="74">
        <v>18.600000000000001</v>
      </c>
      <c r="C157" s="32">
        <v>23.7</v>
      </c>
      <c r="D157" s="32">
        <v>17.600000000000001</v>
      </c>
      <c r="E157" s="32">
        <v>24.4</v>
      </c>
      <c r="F157" s="32">
        <v>13.7</v>
      </c>
      <c r="G157" s="32">
        <v>19.375</v>
      </c>
      <c r="H157" s="81">
        <v>19.899999999999999</v>
      </c>
      <c r="I157" s="44">
        <v>17.7</v>
      </c>
      <c r="J157" s="14">
        <v>11.6</v>
      </c>
      <c r="K157" s="78">
        <v>14.9</v>
      </c>
      <c r="L157" s="356">
        <v>96</v>
      </c>
      <c r="M157" s="23">
        <v>54</v>
      </c>
      <c r="N157" s="358">
        <v>76</v>
      </c>
      <c r="O157" s="132">
        <v>1026</v>
      </c>
      <c r="P157" s="21">
        <v>1020</v>
      </c>
      <c r="Q157" s="70">
        <v>1024.8900000000001</v>
      </c>
      <c r="R157" s="67">
        <v>4.0999999999999996</v>
      </c>
      <c r="S157" s="67">
        <v>2</v>
      </c>
      <c r="T157" s="24">
        <v>1</v>
      </c>
      <c r="U157" s="311" t="s">
        <v>111</v>
      </c>
      <c r="V157" s="314"/>
      <c r="W157" s="16">
        <v>0</v>
      </c>
      <c r="X157" s="17">
        <v>0</v>
      </c>
      <c r="Y157" s="18">
        <v>0</v>
      </c>
      <c r="Z157" s="46">
        <v>0</v>
      </c>
      <c r="AA157" s="313" t="s">
        <v>165</v>
      </c>
      <c r="AB157" s="28"/>
      <c r="AG157" s="319"/>
    </row>
    <row r="158" spans="1:33" s="20" customFormat="1" x14ac:dyDescent="0.3">
      <c r="A158" s="43">
        <v>42160</v>
      </c>
      <c r="B158" s="74">
        <v>10.7</v>
      </c>
      <c r="C158" s="32">
        <v>23.5</v>
      </c>
      <c r="D158" s="32">
        <v>16</v>
      </c>
      <c r="E158" s="32">
        <v>23.9</v>
      </c>
      <c r="F158" s="32">
        <v>9.9</v>
      </c>
      <c r="G158" s="32">
        <v>16.55</v>
      </c>
      <c r="H158" s="81">
        <v>17.8</v>
      </c>
      <c r="I158" s="44">
        <v>13.3</v>
      </c>
      <c r="J158" s="14">
        <v>8.1999999999999993</v>
      </c>
      <c r="K158" s="78">
        <v>10.96</v>
      </c>
      <c r="L158" s="356">
        <v>83</v>
      </c>
      <c r="M158" s="23">
        <v>43</v>
      </c>
      <c r="N158" s="358">
        <v>66.78</v>
      </c>
      <c r="O158" s="132">
        <v>1026.4000000000001</v>
      </c>
      <c r="P158" s="21">
        <v>1023.1</v>
      </c>
      <c r="Q158" s="70">
        <v>1024.99</v>
      </c>
      <c r="R158" s="67">
        <v>4.4000000000000004</v>
      </c>
      <c r="S158" s="67">
        <v>2.2999999999999998</v>
      </c>
      <c r="T158" s="24">
        <v>0.8</v>
      </c>
      <c r="U158" s="311" t="s">
        <v>129</v>
      </c>
      <c r="V158" s="314"/>
      <c r="W158" s="16">
        <v>0</v>
      </c>
      <c r="X158" s="17">
        <v>0</v>
      </c>
      <c r="Y158" s="18">
        <v>0</v>
      </c>
      <c r="Z158" s="46">
        <v>0</v>
      </c>
      <c r="AA158" s="313" t="s">
        <v>68</v>
      </c>
      <c r="AB158" s="28"/>
      <c r="AG158" s="319"/>
    </row>
    <row r="159" spans="1:33" s="20" customFormat="1" x14ac:dyDescent="0.3">
      <c r="A159" s="43">
        <v>42161</v>
      </c>
      <c r="B159" s="74">
        <v>10.5</v>
      </c>
      <c r="C159" s="32">
        <v>25.7</v>
      </c>
      <c r="D159" s="32">
        <v>20.6</v>
      </c>
      <c r="E159" s="32">
        <v>26</v>
      </c>
      <c r="F159" s="32">
        <v>9.1999999999999993</v>
      </c>
      <c r="G159" s="32">
        <v>19.350000000000001</v>
      </c>
      <c r="H159" s="81">
        <v>18.600000000000001</v>
      </c>
      <c r="I159" s="44">
        <v>16.3</v>
      </c>
      <c r="J159" s="14">
        <v>7.2</v>
      </c>
      <c r="K159" s="78">
        <v>12.79</v>
      </c>
      <c r="L159" s="356">
        <v>92</v>
      </c>
      <c r="M159" s="23">
        <v>48</v>
      </c>
      <c r="N159" s="358">
        <v>71.05</v>
      </c>
      <c r="O159" s="132">
        <v>1025.3</v>
      </c>
      <c r="P159" s="21">
        <v>1022.3</v>
      </c>
      <c r="Q159" s="70">
        <v>1023.85</v>
      </c>
      <c r="R159" s="67">
        <v>4.0999999999999996</v>
      </c>
      <c r="S159" s="67">
        <v>2.2999999999999998</v>
      </c>
      <c r="T159" s="24">
        <v>1</v>
      </c>
      <c r="U159" s="311" t="s">
        <v>124</v>
      </c>
      <c r="V159" s="314"/>
      <c r="W159" s="16">
        <v>0</v>
      </c>
      <c r="X159" s="17">
        <v>0</v>
      </c>
      <c r="Y159" s="18">
        <v>0</v>
      </c>
      <c r="Z159" s="46">
        <v>0</v>
      </c>
      <c r="AA159" s="313" t="s">
        <v>68</v>
      </c>
      <c r="AB159" s="28"/>
      <c r="AG159" s="319"/>
    </row>
    <row r="160" spans="1:33" s="20" customFormat="1" x14ac:dyDescent="0.3">
      <c r="A160" s="43">
        <v>42162</v>
      </c>
      <c r="B160" s="74">
        <v>13.7</v>
      </c>
      <c r="C160" s="32">
        <v>27.5</v>
      </c>
      <c r="D160" s="32">
        <v>21.9</v>
      </c>
      <c r="E160" s="32">
        <v>28</v>
      </c>
      <c r="F160" s="32">
        <v>12.7</v>
      </c>
      <c r="G160" s="32">
        <v>21.25</v>
      </c>
      <c r="H160" s="81">
        <v>20.8</v>
      </c>
      <c r="I160" s="44">
        <v>20.6</v>
      </c>
      <c r="J160" s="14">
        <v>11.1</v>
      </c>
      <c r="K160" s="78">
        <v>16.23</v>
      </c>
      <c r="L160" s="356">
        <v>93</v>
      </c>
      <c r="M160" s="23">
        <v>52</v>
      </c>
      <c r="N160" s="358">
        <v>76.760000000000005</v>
      </c>
      <c r="O160" s="132">
        <v>1025.7</v>
      </c>
      <c r="P160" s="21">
        <v>1021.5</v>
      </c>
      <c r="Q160" s="70">
        <v>1023.82</v>
      </c>
      <c r="R160" s="67">
        <v>3.5</v>
      </c>
      <c r="S160" s="67">
        <v>2</v>
      </c>
      <c r="T160" s="24">
        <v>0.9</v>
      </c>
      <c r="U160" s="311" t="s">
        <v>131</v>
      </c>
      <c r="V160" s="314"/>
      <c r="W160" s="16">
        <v>0</v>
      </c>
      <c r="X160" s="17">
        <v>0</v>
      </c>
      <c r="Y160" s="18">
        <v>0</v>
      </c>
      <c r="Z160" s="46">
        <v>0</v>
      </c>
      <c r="AA160" s="313" t="s">
        <v>151</v>
      </c>
      <c r="AB160" s="28"/>
      <c r="AG160" s="319"/>
    </row>
    <row r="161" spans="1:33" s="20" customFormat="1" x14ac:dyDescent="0.3">
      <c r="A161" s="43">
        <v>42163</v>
      </c>
      <c r="B161" s="74">
        <v>15.8</v>
      </c>
      <c r="C161" s="32">
        <v>26.9</v>
      </c>
      <c r="D161" s="32">
        <v>20.5</v>
      </c>
      <c r="E161" s="32">
        <v>27.2</v>
      </c>
      <c r="F161" s="32">
        <v>14.9</v>
      </c>
      <c r="G161" s="32">
        <v>20.925000000000001</v>
      </c>
      <c r="H161" s="81">
        <v>21</v>
      </c>
      <c r="I161" s="44">
        <v>20.5</v>
      </c>
      <c r="J161" s="14">
        <v>13.6</v>
      </c>
      <c r="K161" s="78">
        <v>16.989999999999998</v>
      </c>
      <c r="L161" s="356">
        <v>93</v>
      </c>
      <c r="M161" s="23">
        <v>63</v>
      </c>
      <c r="N161" s="358">
        <v>78.73</v>
      </c>
      <c r="O161" s="132">
        <v>1022.1</v>
      </c>
      <c r="P161" s="21">
        <v>1017.8</v>
      </c>
      <c r="Q161" s="70">
        <v>1020.06</v>
      </c>
      <c r="R161" s="67">
        <v>4.0999999999999996</v>
      </c>
      <c r="S161" s="67">
        <v>2.1</v>
      </c>
      <c r="T161" s="24">
        <v>0.9</v>
      </c>
      <c r="U161" s="311" t="s">
        <v>111</v>
      </c>
      <c r="V161" s="314"/>
      <c r="W161" s="16">
        <v>0</v>
      </c>
      <c r="X161" s="17">
        <v>0</v>
      </c>
      <c r="Y161" s="18">
        <v>0</v>
      </c>
      <c r="Z161" s="46">
        <v>0</v>
      </c>
      <c r="AA161" s="313" t="s">
        <v>189</v>
      </c>
      <c r="AB161" s="28"/>
      <c r="AG161" s="319"/>
    </row>
    <row r="162" spans="1:33" s="20" customFormat="1" x14ac:dyDescent="0.3">
      <c r="A162" s="43">
        <v>42164</v>
      </c>
      <c r="B162" s="74">
        <v>15.7</v>
      </c>
      <c r="C162" s="32">
        <v>25.3</v>
      </c>
      <c r="D162" s="32">
        <v>21.5</v>
      </c>
      <c r="E162" s="32">
        <v>25.6</v>
      </c>
      <c r="F162" s="32">
        <v>14.4</v>
      </c>
      <c r="G162" s="32">
        <v>21</v>
      </c>
      <c r="H162" s="81">
        <v>20.6</v>
      </c>
      <c r="I162" s="44">
        <v>17.2</v>
      </c>
      <c r="J162" s="14">
        <v>11.9</v>
      </c>
      <c r="K162" s="78">
        <v>14.81</v>
      </c>
      <c r="L162" s="356">
        <v>88</v>
      </c>
      <c r="M162" s="23">
        <v>53</v>
      </c>
      <c r="N162" s="358">
        <v>70.25</v>
      </c>
      <c r="O162" s="132">
        <v>1020.8</v>
      </c>
      <c r="P162" s="21">
        <v>1016.3</v>
      </c>
      <c r="Q162" s="70">
        <v>1018.02</v>
      </c>
      <c r="R162" s="67">
        <v>3.4</v>
      </c>
      <c r="S162" s="67">
        <v>2</v>
      </c>
      <c r="T162" s="24">
        <v>0.8</v>
      </c>
      <c r="U162" s="311" t="s">
        <v>48</v>
      </c>
      <c r="V162" s="314"/>
      <c r="W162" s="16">
        <v>0</v>
      </c>
      <c r="X162" s="17">
        <v>0</v>
      </c>
      <c r="Y162" s="18">
        <v>0</v>
      </c>
      <c r="Z162" s="46">
        <v>0</v>
      </c>
      <c r="AA162" s="313" t="s">
        <v>68</v>
      </c>
      <c r="AB162" s="28"/>
      <c r="AG162" s="319"/>
    </row>
    <row r="163" spans="1:33" s="20" customFormat="1" x14ac:dyDescent="0.3">
      <c r="A163" s="43">
        <v>42165</v>
      </c>
      <c r="B163" s="74">
        <v>15.7</v>
      </c>
      <c r="C163" s="32">
        <v>24.4</v>
      </c>
      <c r="D163" s="32">
        <v>20.7</v>
      </c>
      <c r="E163" s="32">
        <v>24.8</v>
      </c>
      <c r="F163" s="32">
        <v>14.6</v>
      </c>
      <c r="G163" s="32">
        <v>20.375</v>
      </c>
      <c r="H163" s="81">
        <v>20</v>
      </c>
      <c r="I163" s="44">
        <v>16.600000000000001</v>
      </c>
      <c r="J163" s="14">
        <v>11.9</v>
      </c>
      <c r="K163" s="78">
        <v>14.51</v>
      </c>
      <c r="L163" s="356">
        <v>84</v>
      </c>
      <c r="M163" s="23">
        <v>57</v>
      </c>
      <c r="N163" s="358">
        <v>71.62</v>
      </c>
      <c r="O163" s="132">
        <v>1022</v>
      </c>
      <c r="P163" s="21">
        <v>1018.7</v>
      </c>
      <c r="Q163" s="70">
        <v>1020.61</v>
      </c>
      <c r="R163" s="67">
        <v>7.5</v>
      </c>
      <c r="S163" s="67">
        <v>2.5</v>
      </c>
      <c r="T163" s="24">
        <v>1.5</v>
      </c>
      <c r="U163" s="311" t="s">
        <v>48</v>
      </c>
      <c r="V163" s="314"/>
      <c r="W163" s="16">
        <v>0</v>
      </c>
      <c r="X163" s="17">
        <v>0</v>
      </c>
      <c r="Y163" s="18">
        <v>0</v>
      </c>
      <c r="Z163" s="46">
        <v>0</v>
      </c>
      <c r="AA163" s="313" t="s">
        <v>151</v>
      </c>
      <c r="AB163" s="28"/>
      <c r="AG163" s="319"/>
    </row>
    <row r="164" spans="1:33" s="20" customFormat="1" x14ac:dyDescent="0.3">
      <c r="A164" s="43">
        <v>42166</v>
      </c>
      <c r="B164" s="74">
        <v>15.1</v>
      </c>
      <c r="C164" s="32">
        <v>25.1</v>
      </c>
      <c r="D164" s="32">
        <v>20.399999999999999</v>
      </c>
      <c r="E164" s="32">
        <v>26</v>
      </c>
      <c r="F164" s="32">
        <v>13.7</v>
      </c>
      <c r="G164" s="32">
        <v>20.25</v>
      </c>
      <c r="H164" s="81">
        <v>20.2</v>
      </c>
      <c r="I164" s="44">
        <v>17.3</v>
      </c>
      <c r="J164" s="14">
        <v>11.8</v>
      </c>
      <c r="K164" s="78">
        <v>14.6</v>
      </c>
      <c r="L164" s="356">
        <v>91</v>
      </c>
      <c r="M164" s="23">
        <v>53</v>
      </c>
      <c r="N164" s="358">
        <v>71.64</v>
      </c>
      <c r="O164" s="132">
        <v>1021.2</v>
      </c>
      <c r="P164" s="21">
        <v>1016.9</v>
      </c>
      <c r="Q164" s="70">
        <v>1019.3</v>
      </c>
      <c r="R164" s="67">
        <v>7.1</v>
      </c>
      <c r="S164" s="67">
        <v>3.1</v>
      </c>
      <c r="T164" s="24">
        <v>1</v>
      </c>
      <c r="U164" s="311" t="s">
        <v>130</v>
      </c>
      <c r="V164" s="314"/>
      <c r="W164" s="16">
        <v>0</v>
      </c>
      <c r="X164" s="17">
        <v>0</v>
      </c>
      <c r="Y164" s="18">
        <v>0</v>
      </c>
      <c r="Z164" s="46">
        <v>0</v>
      </c>
      <c r="AA164" s="313" t="s">
        <v>189</v>
      </c>
      <c r="AB164" s="28"/>
      <c r="AG164" s="319"/>
    </row>
    <row r="165" spans="1:33" s="20" customFormat="1" x14ac:dyDescent="0.3">
      <c r="A165" s="43">
        <v>42167</v>
      </c>
      <c r="B165" s="74">
        <v>14.6</v>
      </c>
      <c r="C165" s="32">
        <v>27.9</v>
      </c>
      <c r="D165" s="32">
        <v>23.6</v>
      </c>
      <c r="E165" s="32">
        <v>28.2</v>
      </c>
      <c r="F165" s="32">
        <v>13.4</v>
      </c>
      <c r="G165" s="32">
        <v>22.425000000000001</v>
      </c>
      <c r="H165" s="81">
        <v>21.5</v>
      </c>
      <c r="I165" s="44">
        <v>19.5</v>
      </c>
      <c r="J165" s="14">
        <v>11.6</v>
      </c>
      <c r="K165" s="78">
        <v>15.48</v>
      </c>
      <c r="L165" s="356">
        <v>92</v>
      </c>
      <c r="M165" s="23">
        <v>45</v>
      </c>
      <c r="N165" s="358">
        <v>70.95</v>
      </c>
      <c r="O165" s="132">
        <v>1019.1</v>
      </c>
      <c r="P165" s="21">
        <v>1013.5</v>
      </c>
      <c r="Q165" s="70">
        <v>1016.78</v>
      </c>
      <c r="R165" s="67">
        <v>8.1</v>
      </c>
      <c r="S165" s="67">
        <v>3.2</v>
      </c>
      <c r="T165" s="24">
        <v>0.8</v>
      </c>
      <c r="U165" s="311" t="s">
        <v>125</v>
      </c>
      <c r="V165" s="314"/>
      <c r="W165" s="16">
        <v>0</v>
      </c>
      <c r="X165" s="17">
        <v>0</v>
      </c>
      <c r="Y165" s="18">
        <v>0</v>
      </c>
      <c r="Z165" s="46">
        <v>0</v>
      </c>
      <c r="AA165" s="313" t="s">
        <v>151</v>
      </c>
      <c r="AB165" s="28"/>
      <c r="AG165" s="319"/>
    </row>
    <row r="166" spans="1:33" s="20" customFormat="1" x14ac:dyDescent="0.3">
      <c r="A166" s="43">
        <v>42168</v>
      </c>
      <c r="B166" s="74">
        <v>17.3</v>
      </c>
      <c r="C166" s="32">
        <v>30</v>
      </c>
      <c r="D166" s="32">
        <v>26</v>
      </c>
      <c r="E166" s="32">
        <v>31</v>
      </c>
      <c r="F166" s="32">
        <v>16.3</v>
      </c>
      <c r="G166" s="32">
        <v>24.824999999999999</v>
      </c>
      <c r="H166" s="81">
        <v>24.4</v>
      </c>
      <c r="I166" s="44">
        <v>21.3</v>
      </c>
      <c r="J166" s="14">
        <v>14.7</v>
      </c>
      <c r="K166" s="78">
        <v>17.239999999999998</v>
      </c>
      <c r="L166" s="356">
        <v>92</v>
      </c>
      <c r="M166" s="23">
        <v>41</v>
      </c>
      <c r="N166" s="358">
        <v>67.3</v>
      </c>
      <c r="O166" s="132">
        <v>1014.4</v>
      </c>
      <c r="P166" s="21">
        <v>1009.2</v>
      </c>
      <c r="Q166" s="70">
        <v>1012.13</v>
      </c>
      <c r="R166" s="67">
        <v>5.8</v>
      </c>
      <c r="S166" s="67">
        <v>4</v>
      </c>
      <c r="T166" s="24">
        <v>1.7</v>
      </c>
      <c r="U166" s="311" t="s">
        <v>130</v>
      </c>
      <c r="V166" s="315"/>
      <c r="W166" s="25">
        <v>0</v>
      </c>
      <c r="X166" s="26">
        <v>0</v>
      </c>
      <c r="Y166" s="27">
        <v>0</v>
      </c>
      <c r="Z166" s="29">
        <v>0</v>
      </c>
      <c r="AA166" s="316" t="s">
        <v>165</v>
      </c>
      <c r="AB166" s="28"/>
      <c r="AG166" s="319"/>
    </row>
    <row r="167" spans="1:33" s="20" customFormat="1" x14ac:dyDescent="0.3">
      <c r="A167" s="43">
        <v>42169</v>
      </c>
      <c r="B167" s="74">
        <v>19.399999999999999</v>
      </c>
      <c r="C167" s="32">
        <v>28.4</v>
      </c>
      <c r="D167" s="32">
        <v>22.5</v>
      </c>
      <c r="E167" s="32">
        <v>29.8</v>
      </c>
      <c r="F167" s="32">
        <v>18.100000000000001</v>
      </c>
      <c r="G167" s="32">
        <v>23.2</v>
      </c>
      <c r="H167" s="81">
        <v>22.6</v>
      </c>
      <c r="I167" s="44">
        <v>21.9</v>
      </c>
      <c r="J167" s="14">
        <v>16.2</v>
      </c>
      <c r="K167" s="78">
        <v>19.29</v>
      </c>
      <c r="L167" s="356">
        <v>93</v>
      </c>
      <c r="M167" s="23">
        <v>55</v>
      </c>
      <c r="N167" s="358">
        <v>81.98</v>
      </c>
      <c r="O167" s="132">
        <v>1011.1</v>
      </c>
      <c r="P167" s="21">
        <v>1008.3</v>
      </c>
      <c r="Q167" s="70">
        <v>1009.94</v>
      </c>
      <c r="R167" s="67">
        <v>4.0999999999999996</v>
      </c>
      <c r="S167" s="67">
        <v>2</v>
      </c>
      <c r="T167" s="24">
        <v>0.6</v>
      </c>
      <c r="U167" s="311" t="s">
        <v>126</v>
      </c>
      <c r="V167" s="315" t="s">
        <v>52</v>
      </c>
      <c r="W167" s="25">
        <v>3.6</v>
      </c>
      <c r="X167" s="26">
        <v>1</v>
      </c>
      <c r="Y167" s="27">
        <v>0</v>
      </c>
      <c r="Z167" s="29">
        <v>0</v>
      </c>
      <c r="AA167" s="316" t="s">
        <v>198</v>
      </c>
      <c r="AB167" s="28"/>
      <c r="AG167" s="319"/>
    </row>
    <row r="168" spans="1:33" s="20" customFormat="1" x14ac:dyDescent="0.3">
      <c r="A168" s="43">
        <v>42170</v>
      </c>
      <c r="B168" s="74">
        <v>19.899999999999999</v>
      </c>
      <c r="C168" s="32">
        <v>26.6</v>
      </c>
      <c r="D168" s="32">
        <v>18.399999999999999</v>
      </c>
      <c r="E168" s="32">
        <v>27</v>
      </c>
      <c r="F168" s="32">
        <v>17.2</v>
      </c>
      <c r="G168" s="32">
        <v>20.824999999999999</v>
      </c>
      <c r="H168" s="81">
        <v>21.7</v>
      </c>
      <c r="I168" s="44">
        <v>20.5</v>
      </c>
      <c r="J168" s="14">
        <v>16.399999999999999</v>
      </c>
      <c r="K168" s="78">
        <v>18.54</v>
      </c>
      <c r="L168" s="356">
        <v>99</v>
      </c>
      <c r="M168" s="23">
        <v>57</v>
      </c>
      <c r="N168" s="358">
        <v>83.95</v>
      </c>
      <c r="O168" s="132">
        <v>1012.7</v>
      </c>
      <c r="P168" s="21">
        <v>1008.1</v>
      </c>
      <c r="Q168" s="70">
        <v>1010.03</v>
      </c>
      <c r="R168" s="67">
        <v>10.4</v>
      </c>
      <c r="S168" s="67">
        <v>4.0999999999999996</v>
      </c>
      <c r="T168" s="24">
        <v>0.7</v>
      </c>
      <c r="U168" s="311" t="s">
        <v>111</v>
      </c>
      <c r="V168" s="315" t="s">
        <v>52</v>
      </c>
      <c r="W168" s="25">
        <v>39.6</v>
      </c>
      <c r="X168" s="26">
        <v>19.5</v>
      </c>
      <c r="Y168" s="27">
        <v>0</v>
      </c>
      <c r="Z168" s="29">
        <v>0</v>
      </c>
      <c r="AA168" s="316" t="s">
        <v>199</v>
      </c>
      <c r="AB168" s="28"/>
      <c r="AG168" s="319"/>
    </row>
    <row r="169" spans="1:33" s="20" customFormat="1" x14ac:dyDescent="0.3">
      <c r="A169" s="43">
        <v>42171</v>
      </c>
      <c r="B169" s="74">
        <v>16</v>
      </c>
      <c r="C169" s="32">
        <v>19.8</v>
      </c>
      <c r="D169" s="32">
        <v>16.399999999999999</v>
      </c>
      <c r="E169" s="32">
        <v>20.399999999999999</v>
      </c>
      <c r="F169" s="32">
        <v>12.3</v>
      </c>
      <c r="G169" s="32">
        <v>17.149999999999999</v>
      </c>
      <c r="H169" s="81">
        <v>16.899999999999999</v>
      </c>
      <c r="I169" s="44">
        <v>16.7</v>
      </c>
      <c r="J169" s="14">
        <v>10.1</v>
      </c>
      <c r="K169" s="78">
        <v>13.54</v>
      </c>
      <c r="L169" s="356">
        <v>99</v>
      </c>
      <c r="M169" s="23">
        <v>59</v>
      </c>
      <c r="N169" s="358">
        <v>81.47</v>
      </c>
      <c r="O169" s="132">
        <v>1017.7</v>
      </c>
      <c r="P169" s="21">
        <v>1012.6</v>
      </c>
      <c r="Q169" s="70">
        <v>1015.52</v>
      </c>
      <c r="R169" s="67">
        <v>9.1</v>
      </c>
      <c r="S169" s="67">
        <v>2.2999999999999998</v>
      </c>
      <c r="T169" s="24">
        <v>1.6</v>
      </c>
      <c r="U169" s="311" t="s">
        <v>127</v>
      </c>
      <c r="V169" s="315" t="s">
        <v>52</v>
      </c>
      <c r="W169" s="25">
        <v>3.6</v>
      </c>
      <c r="X169" s="26">
        <v>4</v>
      </c>
      <c r="Y169" s="27">
        <v>0</v>
      </c>
      <c r="Z169" s="29">
        <v>0</v>
      </c>
      <c r="AA169" s="316" t="s">
        <v>165</v>
      </c>
      <c r="AB169" s="28"/>
      <c r="AG169" s="319"/>
    </row>
    <row r="170" spans="1:33" s="20" customFormat="1" x14ac:dyDescent="0.3">
      <c r="A170" s="43">
        <v>42172</v>
      </c>
      <c r="B170" s="74">
        <v>10.7</v>
      </c>
      <c r="C170" s="32">
        <v>20</v>
      </c>
      <c r="D170" s="32">
        <v>16</v>
      </c>
      <c r="E170" s="32">
        <v>20.3</v>
      </c>
      <c r="F170" s="32">
        <v>9.4</v>
      </c>
      <c r="G170" s="32">
        <v>15.675000000000001</v>
      </c>
      <c r="H170" s="81">
        <v>15.4</v>
      </c>
      <c r="I170" s="44">
        <v>11.8</v>
      </c>
      <c r="J170" s="14">
        <v>7.7</v>
      </c>
      <c r="K170" s="78">
        <v>10.130000000000001</v>
      </c>
      <c r="L170" s="356">
        <v>91</v>
      </c>
      <c r="M170" s="23">
        <v>51</v>
      </c>
      <c r="N170" s="358">
        <v>72.510000000000005</v>
      </c>
      <c r="O170" s="132">
        <v>1018</v>
      </c>
      <c r="P170" s="21">
        <v>1015.8</v>
      </c>
      <c r="Q170" s="70">
        <v>1017.2</v>
      </c>
      <c r="R170" s="67">
        <v>8.1999999999999993</v>
      </c>
      <c r="S170" s="67">
        <v>2.2000000000000002</v>
      </c>
      <c r="T170" s="24">
        <v>0.5</v>
      </c>
      <c r="U170" s="311" t="s">
        <v>128</v>
      </c>
      <c r="V170" s="315"/>
      <c r="W170" s="25">
        <v>0</v>
      </c>
      <c r="X170" s="26">
        <v>0</v>
      </c>
      <c r="Y170" s="27">
        <v>0</v>
      </c>
      <c r="Z170" s="29">
        <v>0</v>
      </c>
      <c r="AA170" s="316" t="s">
        <v>200</v>
      </c>
      <c r="AB170" s="28"/>
      <c r="AG170" s="319"/>
    </row>
    <row r="171" spans="1:33" s="20" customFormat="1" x14ac:dyDescent="0.3">
      <c r="A171" s="43">
        <v>42173</v>
      </c>
      <c r="B171" s="74">
        <v>10.4</v>
      </c>
      <c r="C171" s="32">
        <v>22.5</v>
      </c>
      <c r="D171" s="32">
        <v>17.2</v>
      </c>
      <c r="E171" s="32">
        <v>23.7</v>
      </c>
      <c r="F171" s="32">
        <v>9.4</v>
      </c>
      <c r="G171" s="32">
        <v>16.824999999999999</v>
      </c>
      <c r="H171" s="81">
        <v>16.899999999999999</v>
      </c>
      <c r="I171" s="44">
        <v>16.5</v>
      </c>
      <c r="J171" s="14">
        <v>7.7</v>
      </c>
      <c r="K171" s="78">
        <v>11.1</v>
      </c>
      <c r="L171" s="356">
        <v>94</v>
      </c>
      <c r="M171" s="23">
        <v>43</v>
      </c>
      <c r="N171" s="358">
        <v>71.209999999999994</v>
      </c>
      <c r="O171" s="132">
        <v>1017.3</v>
      </c>
      <c r="P171" s="21">
        <v>1010.2</v>
      </c>
      <c r="Q171" s="70">
        <v>1013.47</v>
      </c>
      <c r="R171" s="67">
        <v>5.3</v>
      </c>
      <c r="S171" s="67">
        <v>2.2999999999999998</v>
      </c>
      <c r="T171" s="24">
        <v>0.6</v>
      </c>
      <c r="U171" s="311" t="s">
        <v>44</v>
      </c>
      <c r="V171" s="315"/>
      <c r="W171" s="25">
        <v>0</v>
      </c>
      <c r="X171" s="26">
        <v>0</v>
      </c>
      <c r="Y171" s="27">
        <v>0</v>
      </c>
      <c r="Z171" s="29">
        <v>0</v>
      </c>
      <c r="AA171" s="316" t="s">
        <v>60</v>
      </c>
      <c r="AB171" s="28"/>
      <c r="AG171" s="319"/>
    </row>
    <row r="172" spans="1:33" s="20" customFormat="1" x14ac:dyDescent="0.3">
      <c r="A172" s="43">
        <v>42174</v>
      </c>
      <c r="B172" s="74">
        <v>13.1</v>
      </c>
      <c r="C172" s="32">
        <v>19.5</v>
      </c>
      <c r="D172" s="32">
        <v>15.1</v>
      </c>
      <c r="E172" s="32">
        <v>19.8</v>
      </c>
      <c r="F172" s="32">
        <v>11.9</v>
      </c>
      <c r="G172" s="32">
        <v>15.7</v>
      </c>
      <c r="H172" s="81">
        <v>15.4</v>
      </c>
      <c r="I172" s="44">
        <v>16</v>
      </c>
      <c r="J172" s="14">
        <v>10.3</v>
      </c>
      <c r="K172" s="78">
        <v>12.91</v>
      </c>
      <c r="L172" s="356">
        <v>93</v>
      </c>
      <c r="M172" s="23">
        <v>75</v>
      </c>
      <c r="N172" s="358">
        <v>85.21</v>
      </c>
      <c r="O172" s="132">
        <v>1013.3</v>
      </c>
      <c r="P172" s="21">
        <v>1009.3</v>
      </c>
      <c r="Q172" s="70">
        <v>1010.89</v>
      </c>
      <c r="R172" s="67">
        <v>8.4</v>
      </c>
      <c r="S172" s="67">
        <v>2</v>
      </c>
      <c r="T172" s="24">
        <v>0.5</v>
      </c>
      <c r="U172" s="311" t="s">
        <v>128</v>
      </c>
      <c r="V172" s="315" t="s">
        <v>52</v>
      </c>
      <c r="W172" s="25">
        <v>3.6</v>
      </c>
      <c r="X172" s="26">
        <v>0.8</v>
      </c>
      <c r="Y172" s="27">
        <v>0</v>
      </c>
      <c r="Z172" s="29">
        <v>0</v>
      </c>
      <c r="AA172" s="316" t="s">
        <v>60</v>
      </c>
      <c r="AB172" s="28"/>
      <c r="AG172" s="319"/>
    </row>
    <row r="173" spans="1:33" s="20" customFormat="1" x14ac:dyDescent="0.3">
      <c r="A173" s="43">
        <v>42175</v>
      </c>
      <c r="B173" s="74">
        <v>12.3</v>
      </c>
      <c r="C173" s="32">
        <v>19.2</v>
      </c>
      <c r="D173" s="32">
        <v>13.6</v>
      </c>
      <c r="E173" s="32">
        <v>19.8</v>
      </c>
      <c r="F173" s="32">
        <v>10.7</v>
      </c>
      <c r="G173" s="32">
        <v>14.675000000000001</v>
      </c>
      <c r="H173" s="81">
        <v>14.5</v>
      </c>
      <c r="I173" s="44">
        <v>13.6</v>
      </c>
      <c r="J173" s="14">
        <v>9.5</v>
      </c>
      <c r="K173" s="78">
        <v>11.42</v>
      </c>
      <c r="L173" s="356">
        <v>95</v>
      </c>
      <c r="M173" s="23">
        <v>53</v>
      </c>
      <c r="N173" s="358">
        <v>83.05</v>
      </c>
      <c r="O173" s="132">
        <v>1014.7</v>
      </c>
      <c r="P173" s="21">
        <v>1011.7</v>
      </c>
      <c r="Q173" s="70">
        <v>1013.09</v>
      </c>
      <c r="R173" s="67">
        <v>6.3</v>
      </c>
      <c r="S173" s="67">
        <v>2.1</v>
      </c>
      <c r="T173" s="24">
        <v>0.3</v>
      </c>
      <c r="U173" s="311" t="s">
        <v>128</v>
      </c>
      <c r="V173" s="315" t="s">
        <v>52</v>
      </c>
      <c r="W173" s="25">
        <v>32.4</v>
      </c>
      <c r="X173" s="26">
        <v>7</v>
      </c>
      <c r="Y173" s="27">
        <v>0</v>
      </c>
      <c r="Z173" s="29">
        <v>0</v>
      </c>
      <c r="AA173" s="316" t="s">
        <v>164</v>
      </c>
      <c r="AB173" s="28"/>
      <c r="AG173" s="319"/>
    </row>
    <row r="174" spans="1:33" s="20" customFormat="1" x14ac:dyDescent="0.3">
      <c r="A174" s="43">
        <v>42176</v>
      </c>
      <c r="B174" s="74">
        <v>9.5</v>
      </c>
      <c r="C174" s="32">
        <v>16.7</v>
      </c>
      <c r="D174" s="32">
        <v>14.1</v>
      </c>
      <c r="E174" s="32">
        <v>19.399999999999999</v>
      </c>
      <c r="F174" s="32">
        <v>8.5</v>
      </c>
      <c r="G174" s="32">
        <v>13.6</v>
      </c>
      <c r="H174" s="81">
        <v>13.7</v>
      </c>
      <c r="I174" s="44">
        <v>13.7</v>
      </c>
      <c r="J174" s="14">
        <v>7.8</v>
      </c>
      <c r="K174" s="78">
        <v>10.91</v>
      </c>
      <c r="L174" s="356">
        <v>97</v>
      </c>
      <c r="M174" s="23">
        <v>59</v>
      </c>
      <c r="N174" s="358">
        <v>84.39</v>
      </c>
      <c r="O174" s="132">
        <v>1016.3</v>
      </c>
      <c r="P174" s="21">
        <v>1013.4</v>
      </c>
      <c r="Q174" s="70">
        <v>1014.7</v>
      </c>
      <c r="R174" s="67">
        <v>3.1</v>
      </c>
      <c r="S174" s="67">
        <v>2.1</v>
      </c>
      <c r="T174" s="24">
        <v>0.7</v>
      </c>
      <c r="U174" s="311" t="s">
        <v>44</v>
      </c>
      <c r="V174" s="315" t="s">
        <v>52</v>
      </c>
      <c r="W174" s="25">
        <v>7.2</v>
      </c>
      <c r="X174" s="26">
        <v>2.8</v>
      </c>
      <c r="Y174" s="27">
        <v>0</v>
      </c>
      <c r="Z174" s="29">
        <v>0</v>
      </c>
      <c r="AA174" s="316" t="s">
        <v>201</v>
      </c>
      <c r="AB174" s="28"/>
      <c r="AG174" s="319"/>
    </row>
    <row r="175" spans="1:33" s="20" customFormat="1" x14ac:dyDescent="0.3">
      <c r="A175" s="43">
        <v>42177</v>
      </c>
      <c r="B175" s="74">
        <v>10.5</v>
      </c>
      <c r="C175" s="32">
        <v>21.4</v>
      </c>
      <c r="D175" s="32">
        <v>18.8</v>
      </c>
      <c r="E175" s="32">
        <v>22.3</v>
      </c>
      <c r="F175" s="32">
        <v>10.4</v>
      </c>
      <c r="G175" s="32">
        <v>17.375</v>
      </c>
      <c r="H175" s="81">
        <v>16.2</v>
      </c>
      <c r="I175" s="44">
        <v>15.1</v>
      </c>
      <c r="J175" s="14">
        <v>9.6</v>
      </c>
      <c r="K175" s="78">
        <v>11.47</v>
      </c>
      <c r="L175" s="356">
        <v>97</v>
      </c>
      <c r="M175" s="23">
        <v>48</v>
      </c>
      <c r="N175" s="358">
        <v>76.13</v>
      </c>
      <c r="O175" s="132">
        <v>1016.9</v>
      </c>
      <c r="P175" s="21">
        <v>1012.2</v>
      </c>
      <c r="Q175" s="70">
        <v>1014.71</v>
      </c>
      <c r="R175" s="67">
        <v>5.0999999999999996</v>
      </c>
      <c r="S175" s="67">
        <v>3.1</v>
      </c>
      <c r="T175" s="24">
        <v>1.3</v>
      </c>
      <c r="U175" s="311" t="s">
        <v>129</v>
      </c>
      <c r="V175" s="315"/>
      <c r="W175" s="25">
        <v>0</v>
      </c>
      <c r="X175" s="26">
        <v>0</v>
      </c>
      <c r="Y175" s="27">
        <v>0</v>
      </c>
      <c r="Z175" s="29">
        <v>0</v>
      </c>
      <c r="AA175" s="316" t="s">
        <v>189</v>
      </c>
      <c r="AB175" s="28"/>
      <c r="AG175" s="319"/>
    </row>
    <row r="176" spans="1:33" s="20" customFormat="1" x14ac:dyDescent="0.3">
      <c r="A176" s="43">
        <v>42178</v>
      </c>
      <c r="B176" s="74">
        <v>14</v>
      </c>
      <c r="C176" s="32">
        <v>15.7</v>
      </c>
      <c r="D176" s="32">
        <v>15.8</v>
      </c>
      <c r="E176" s="32">
        <v>16.8</v>
      </c>
      <c r="F176" s="32">
        <v>12.8</v>
      </c>
      <c r="G176" s="32">
        <v>15.324999999999999</v>
      </c>
      <c r="H176" s="81">
        <v>14.9</v>
      </c>
      <c r="I176" s="44">
        <v>14.5</v>
      </c>
      <c r="J176" s="14">
        <v>11.1</v>
      </c>
      <c r="K176" s="78">
        <v>12.46</v>
      </c>
      <c r="L176" s="356">
        <v>93</v>
      </c>
      <c r="M176" s="23">
        <v>78</v>
      </c>
      <c r="N176" s="358">
        <v>85.65</v>
      </c>
      <c r="O176" s="132">
        <v>1014.2</v>
      </c>
      <c r="P176" s="21">
        <v>1010.1</v>
      </c>
      <c r="Q176" s="70">
        <v>1011.35</v>
      </c>
      <c r="R176" s="67">
        <v>6.3</v>
      </c>
      <c r="S176" s="67">
        <v>1.2</v>
      </c>
      <c r="T176" s="24">
        <v>0.5</v>
      </c>
      <c r="U176" s="311" t="s">
        <v>49</v>
      </c>
      <c r="V176" s="315" t="s">
        <v>163</v>
      </c>
      <c r="W176" s="25">
        <v>0</v>
      </c>
      <c r="X176" s="26">
        <v>0</v>
      </c>
      <c r="Y176" s="27">
        <v>0</v>
      </c>
      <c r="Z176" s="29">
        <v>0</v>
      </c>
      <c r="AA176" s="316" t="s">
        <v>60</v>
      </c>
      <c r="AB176" s="28"/>
      <c r="AG176" s="319"/>
    </row>
    <row r="177" spans="1:33" s="20" customFormat="1" x14ac:dyDescent="0.3">
      <c r="A177" s="43">
        <v>42179</v>
      </c>
      <c r="B177" s="74">
        <v>13.6</v>
      </c>
      <c r="C177" s="32">
        <v>19.899999999999999</v>
      </c>
      <c r="D177" s="32">
        <v>16.100000000000001</v>
      </c>
      <c r="E177" s="32">
        <v>20.5</v>
      </c>
      <c r="F177" s="32">
        <v>13.2</v>
      </c>
      <c r="G177" s="32">
        <v>16.425000000000001</v>
      </c>
      <c r="H177" s="81">
        <v>16.7</v>
      </c>
      <c r="I177" s="44">
        <v>13.8</v>
      </c>
      <c r="J177" s="14">
        <v>10.6</v>
      </c>
      <c r="K177" s="78">
        <v>12.61</v>
      </c>
      <c r="L177" s="356">
        <v>94</v>
      </c>
      <c r="M177" s="23">
        <v>54</v>
      </c>
      <c r="N177" s="358">
        <v>78.260000000000005</v>
      </c>
      <c r="O177" s="132">
        <v>1020.7</v>
      </c>
      <c r="P177" s="21">
        <v>1013.9</v>
      </c>
      <c r="Q177" s="70">
        <v>1017.58</v>
      </c>
      <c r="R177" s="67">
        <v>6.6</v>
      </c>
      <c r="S177" s="67">
        <v>1.4</v>
      </c>
      <c r="T177" s="24">
        <v>0.2</v>
      </c>
      <c r="U177" s="311" t="s">
        <v>127</v>
      </c>
      <c r="V177" s="315" t="s">
        <v>163</v>
      </c>
      <c r="W177" s="25">
        <v>0</v>
      </c>
      <c r="X177" s="26">
        <v>0</v>
      </c>
      <c r="Y177" s="27">
        <v>0</v>
      </c>
      <c r="Z177" s="29">
        <v>0</v>
      </c>
      <c r="AA177" s="316" t="s">
        <v>55</v>
      </c>
      <c r="AB177" s="28"/>
      <c r="AG177" s="319"/>
    </row>
    <row r="178" spans="1:33" s="20" customFormat="1" x14ac:dyDescent="0.3">
      <c r="A178" s="43">
        <v>42180</v>
      </c>
      <c r="B178" s="74">
        <v>13.8</v>
      </c>
      <c r="C178" s="32">
        <v>17</v>
      </c>
      <c r="D178" s="32">
        <v>14.5</v>
      </c>
      <c r="E178" s="32">
        <v>17.100000000000001</v>
      </c>
      <c r="F178" s="32">
        <v>13.6</v>
      </c>
      <c r="G178" s="32">
        <v>14.95</v>
      </c>
      <c r="H178" s="81">
        <v>14.8</v>
      </c>
      <c r="I178" s="44">
        <v>13.3</v>
      </c>
      <c r="J178" s="14">
        <v>11.5</v>
      </c>
      <c r="K178" s="78">
        <v>12.4</v>
      </c>
      <c r="L178" s="356">
        <v>93</v>
      </c>
      <c r="M178" s="23">
        <v>72</v>
      </c>
      <c r="N178" s="358">
        <v>85.84</v>
      </c>
      <c r="O178" s="132">
        <v>1022.2</v>
      </c>
      <c r="P178" s="21">
        <v>1020</v>
      </c>
      <c r="Q178" s="70">
        <v>1021.15</v>
      </c>
      <c r="R178" s="67">
        <v>2.4</v>
      </c>
      <c r="S178" s="67">
        <v>1.9</v>
      </c>
      <c r="T178" s="24">
        <v>0.2</v>
      </c>
      <c r="U178" s="311" t="s">
        <v>44</v>
      </c>
      <c r="V178" s="315" t="s">
        <v>52</v>
      </c>
      <c r="W178" s="25">
        <v>3.6</v>
      </c>
      <c r="X178" s="26">
        <v>0.8</v>
      </c>
      <c r="Y178" s="27">
        <v>0</v>
      </c>
      <c r="Z178" s="29">
        <v>0</v>
      </c>
      <c r="AA178" s="316" t="s">
        <v>55</v>
      </c>
      <c r="AB178" s="28"/>
      <c r="AG178" s="319"/>
    </row>
    <row r="179" spans="1:33" s="20" customFormat="1" x14ac:dyDescent="0.3">
      <c r="A179" s="43">
        <v>42181</v>
      </c>
      <c r="B179" s="74">
        <v>14.4</v>
      </c>
      <c r="C179" s="32">
        <v>23</v>
      </c>
      <c r="D179" s="32">
        <v>17.3</v>
      </c>
      <c r="E179" s="32">
        <v>23.9</v>
      </c>
      <c r="F179" s="32">
        <v>13.2</v>
      </c>
      <c r="G179" s="32">
        <v>18</v>
      </c>
      <c r="H179" s="81">
        <v>18</v>
      </c>
      <c r="I179" s="44">
        <v>14.3</v>
      </c>
      <c r="J179" s="14">
        <v>11.1</v>
      </c>
      <c r="K179" s="78">
        <v>12.7</v>
      </c>
      <c r="L179" s="356">
        <v>93</v>
      </c>
      <c r="M179" s="23">
        <v>47</v>
      </c>
      <c r="N179" s="358">
        <v>73.16</v>
      </c>
      <c r="O179" s="132">
        <v>1020.5</v>
      </c>
      <c r="P179" s="21">
        <v>1016</v>
      </c>
      <c r="Q179" s="70">
        <v>1018.8</v>
      </c>
      <c r="R179" s="67">
        <v>10.7</v>
      </c>
      <c r="S179" s="67">
        <v>3</v>
      </c>
      <c r="T179" s="24">
        <v>0.5</v>
      </c>
      <c r="U179" s="311" t="s">
        <v>128</v>
      </c>
      <c r="V179" s="315"/>
      <c r="W179" s="25">
        <v>0</v>
      </c>
      <c r="X179" s="26">
        <v>0</v>
      </c>
      <c r="Y179" s="27">
        <v>0</v>
      </c>
      <c r="Z179" s="29">
        <v>0</v>
      </c>
      <c r="AA179" s="316" t="s">
        <v>165</v>
      </c>
      <c r="AB179" s="28"/>
      <c r="AG179" s="319"/>
    </row>
    <row r="180" spans="1:33" s="20" customFormat="1" x14ac:dyDescent="0.3">
      <c r="A180" s="43">
        <v>42182</v>
      </c>
      <c r="B180" s="74">
        <v>12.3</v>
      </c>
      <c r="C180" s="32">
        <v>19.399999999999999</v>
      </c>
      <c r="D180" s="32">
        <v>17.100000000000001</v>
      </c>
      <c r="E180" s="32">
        <v>20.6</v>
      </c>
      <c r="F180" s="32">
        <v>10.9</v>
      </c>
      <c r="G180" s="32">
        <v>16.475000000000001</v>
      </c>
      <c r="H180" s="81">
        <v>16</v>
      </c>
      <c r="I180" s="44">
        <v>16.600000000000001</v>
      </c>
      <c r="J180" s="14">
        <v>9.1</v>
      </c>
      <c r="K180" s="78">
        <v>13.4</v>
      </c>
      <c r="L180" s="356">
        <v>95</v>
      </c>
      <c r="M180" s="23">
        <v>70</v>
      </c>
      <c r="N180" s="358">
        <v>84.88</v>
      </c>
      <c r="O180" s="132">
        <v>1017</v>
      </c>
      <c r="P180" s="21">
        <v>1013.4</v>
      </c>
      <c r="Q180" s="70">
        <v>1015.16</v>
      </c>
      <c r="R180" s="67">
        <v>2.4</v>
      </c>
      <c r="S180" s="67">
        <v>1.4</v>
      </c>
      <c r="T180" s="24">
        <v>0.3</v>
      </c>
      <c r="U180" s="311" t="s">
        <v>127</v>
      </c>
      <c r="V180" s="315" t="s">
        <v>52</v>
      </c>
      <c r="W180" s="25">
        <v>3.6</v>
      </c>
      <c r="X180" s="26">
        <v>0.7</v>
      </c>
      <c r="Y180" s="27">
        <v>0</v>
      </c>
      <c r="Z180" s="29">
        <v>0</v>
      </c>
      <c r="AA180" s="316" t="s">
        <v>55</v>
      </c>
      <c r="AB180" s="28"/>
      <c r="AG180" s="319"/>
    </row>
    <row r="181" spans="1:33" s="20" customFormat="1" x14ac:dyDescent="0.3">
      <c r="A181" s="43">
        <v>42183</v>
      </c>
      <c r="B181" s="74">
        <v>14.5</v>
      </c>
      <c r="C181" s="32">
        <v>22.1</v>
      </c>
      <c r="D181" s="32">
        <v>18.100000000000001</v>
      </c>
      <c r="E181" s="32">
        <v>24.2</v>
      </c>
      <c r="F181" s="32">
        <v>13.9</v>
      </c>
      <c r="G181" s="32">
        <v>18.200000000000003</v>
      </c>
      <c r="H181" s="81">
        <v>18.5</v>
      </c>
      <c r="I181" s="44">
        <v>17.7</v>
      </c>
      <c r="J181" s="14">
        <v>13</v>
      </c>
      <c r="K181" s="78">
        <v>14.89</v>
      </c>
      <c r="L181" s="356">
        <v>97</v>
      </c>
      <c r="M181" s="23">
        <v>59</v>
      </c>
      <c r="N181" s="358">
        <v>80.89</v>
      </c>
      <c r="O181" s="132">
        <v>1019.3</v>
      </c>
      <c r="P181" s="21">
        <v>1014</v>
      </c>
      <c r="Q181" s="70">
        <v>1015.69</v>
      </c>
      <c r="R181" s="67">
        <v>4.0999999999999996</v>
      </c>
      <c r="S181" s="67">
        <v>1.5</v>
      </c>
      <c r="T181" s="24">
        <v>0.8</v>
      </c>
      <c r="U181" s="311" t="s">
        <v>128</v>
      </c>
      <c r="V181" s="315"/>
      <c r="W181" s="25">
        <v>0</v>
      </c>
      <c r="X181" s="26">
        <v>0</v>
      </c>
      <c r="Y181" s="27">
        <v>0</v>
      </c>
      <c r="Z181" s="29">
        <v>0</v>
      </c>
      <c r="AA181" s="316" t="s">
        <v>60</v>
      </c>
      <c r="AB181" s="28"/>
      <c r="AG181" s="319"/>
    </row>
    <row r="182" spans="1:33" s="20" customFormat="1" x14ac:dyDescent="0.3">
      <c r="A182" s="43">
        <v>42184</v>
      </c>
      <c r="B182" s="74">
        <v>16.8</v>
      </c>
      <c r="C182" s="32">
        <v>18.899999999999999</v>
      </c>
      <c r="D182" s="32">
        <v>17.399999999999999</v>
      </c>
      <c r="E182" s="32">
        <v>21</v>
      </c>
      <c r="F182" s="32">
        <v>15.5</v>
      </c>
      <c r="G182" s="32">
        <v>17.625</v>
      </c>
      <c r="H182" s="81">
        <v>17.8</v>
      </c>
      <c r="I182" s="44">
        <v>18</v>
      </c>
      <c r="J182" s="14">
        <v>14</v>
      </c>
      <c r="K182" s="78">
        <v>15.98</v>
      </c>
      <c r="L182" s="356">
        <v>96</v>
      </c>
      <c r="M182" s="23">
        <v>79</v>
      </c>
      <c r="N182" s="358">
        <v>89.08</v>
      </c>
      <c r="O182" s="132">
        <v>1020.7</v>
      </c>
      <c r="P182" s="21">
        <v>1018.7</v>
      </c>
      <c r="Q182" s="70">
        <v>1019.7</v>
      </c>
      <c r="R182" s="67">
        <v>6.8</v>
      </c>
      <c r="S182" s="67">
        <v>1.6</v>
      </c>
      <c r="T182" s="24">
        <v>0.2</v>
      </c>
      <c r="U182" s="311" t="s">
        <v>128</v>
      </c>
      <c r="V182" s="315" t="s">
        <v>52</v>
      </c>
      <c r="W182" s="25">
        <v>7.2</v>
      </c>
      <c r="X182" s="26">
        <v>3</v>
      </c>
      <c r="Y182" s="27">
        <v>0</v>
      </c>
      <c r="Z182" s="29">
        <v>0</v>
      </c>
      <c r="AA182" s="316" t="s">
        <v>202</v>
      </c>
      <c r="AB182" s="28"/>
      <c r="AG182" s="319"/>
    </row>
    <row r="183" spans="1:33" s="390" customFormat="1" ht="15" thickBot="1" x14ac:dyDescent="0.35">
      <c r="A183" s="375">
        <v>42185</v>
      </c>
      <c r="B183" s="376">
        <v>14.8</v>
      </c>
      <c r="C183" s="377">
        <v>23.2</v>
      </c>
      <c r="D183" s="377">
        <v>19</v>
      </c>
      <c r="E183" s="377">
        <v>23.8</v>
      </c>
      <c r="F183" s="377">
        <v>14.2</v>
      </c>
      <c r="G183" s="377">
        <v>19</v>
      </c>
      <c r="H183" s="378">
        <v>18.5</v>
      </c>
      <c r="I183" s="376">
        <v>17.100000000000001</v>
      </c>
      <c r="J183" s="377">
        <v>12.5</v>
      </c>
      <c r="K183" s="378">
        <v>14.72</v>
      </c>
      <c r="L183" s="379">
        <v>96</v>
      </c>
      <c r="M183" s="380">
        <v>57</v>
      </c>
      <c r="N183" s="381">
        <v>79.78</v>
      </c>
      <c r="O183" s="382">
        <v>1021.5</v>
      </c>
      <c r="P183" s="383">
        <v>1019.1</v>
      </c>
      <c r="Q183" s="384">
        <v>1020.22</v>
      </c>
      <c r="R183" s="385">
        <v>6.8</v>
      </c>
      <c r="S183" s="385">
        <v>2</v>
      </c>
      <c r="T183" s="386">
        <v>0.5</v>
      </c>
      <c r="U183" s="387" t="s">
        <v>44</v>
      </c>
      <c r="V183" s="317"/>
      <c r="W183" s="47">
        <v>0</v>
      </c>
      <c r="X183" s="48">
        <v>0</v>
      </c>
      <c r="Y183" s="49">
        <v>0</v>
      </c>
      <c r="Z183" s="50">
        <v>0</v>
      </c>
      <c r="AA183" s="388" t="s">
        <v>165</v>
      </c>
      <c r="AB183" s="389"/>
      <c r="AG183" s="391"/>
    </row>
    <row r="184" spans="1:33" s="37" customFormat="1" x14ac:dyDescent="0.3">
      <c r="A184" s="42">
        <v>42186</v>
      </c>
      <c r="B184" s="74">
        <v>12.3</v>
      </c>
      <c r="C184" s="32">
        <v>26.3</v>
      </c>
      <c r="D184" s="32">
        <v>20.7</v>
      </c>
      <c r="E184" s="32">
        <v>26.5</v>
      </c>
      <c r="F184" s="32">
        <v>11.3</v>
      </c>
      <c r="G184" s="32">
        <v>20</v>
      </c>
      <c r="H184" s="81">
        <v>19.3</v>
      </c>
      <c r="I184" s="74">
        <v>17.899999999999999</v>
      </c>
      <c r="J184" s="32">
        <v>9.6</v>
      </c>
      <c r="K184" s="81">
        <v>14.037500000000001</v>
      </c>
      <c r="L184" s="226">
        <v>92</v>
      </c>
      <c r="M184" s="33">
        <v>47</v>
      </c>
      <c r="N184" s="365">
        <v>73.600694444444443</v>
      </c>
      <c r="O184" s="133">
        <v>1023.5</v>
      </c>
      <c r="P184" s="34">
        <v>1020.6</v>
      </c>
      <c r="Q184" s="71">
        <v>1021.7357638888893</v>
      </c>
      <c r="R184" s="127">
        <v>8.8000000000000007</v>
      </c>
      <c r="S184" s="127">
        <v>2</v>
      </c>
      <c r="T184" s="35">
        <v>0.2</v>
      </c>
      <c r="U184" s="308" t="s">
        <v>72</v>
      </c>
      <c r="V184" s="318"/>
      <c r="W184" s="122">
        <v>0</v>
      </c>
      <c r="X184" s="123">
        <v>0</v>
      </c>
      <c r="Y184" s="124">
        <v>0</v>
      </c>
      <c r="Z184" s="128">
        <v>0</v>
      </c>
      <c r="AA184" s="310"/>
      <c r="AB184" s="36"/>
      <c r="AG184" s="45"/>
    </row>
    <row r="185" spans="1:33" s="20" customFormat="1" x14ac:dyDescent="0.3">
      <c r="A185" s="43">
        <v>42187</v>
      </c>
      <c r="B185" s="74">
        <v>13.7</v>
      </c>
      <c r="C185" s="32">
        <v>25.9</v>
      </c>
      <c r="D185" s="32">
        <v>20</v>
      </c>
      <c r="E185" s="32">
        <v>27.8</v>
      </c>
      <c r="F185" s="32">
        <v>12.8</v>
      </c>
      <c r="G185" s="32">
        <v>19.899999999999999</v>
      </c>
      <c r="H185" s="81">
        <v>20</v>
      </c>
      <c r="I185" s="44">
        <v>16.399999999999999</v>
      </c>
      <c r="J185" s="14">
        <v>11.1</v>
      </c>
      <c r="K185" s="78">
        <v>13.015972222222228</v>
      </c>
      <c r="L185" s="356">
        <v>93</v>
      </c>
      <c r="M185" s="23">
        <v>39</v>
      </c>
      <c r="N185" s="358">
        <v>67.104166666666671</v>
      </c>
      <c r="O185" s="132">
        <v>1027.2</v>
      </c>
      <c r="P185" s="21">
        <v>1023.5</v>
      </c>
      <c r="Q185" s="70">
        <v>1024.7548611111099</v>
      </c>
      <c r="R185" s="67">
        <v>4.8</v>
      </c>
      <c r="S185" s="67">
        <v>2.5</v>
      </c>
      <c r="T185" s="24">
        <v>0.9</v>
      </c>
      <c r="U185" s="311" t="s">
        <v>127</v>
      </c>
      <c r="V185" s="312"/>
      <c r="W185" s="16">
        <v>0</v>
      </c>
      <c r="X185" s="17">
        <v>0</v>
      </c>
      <c r="Y185" s="18">
        <v>0</v>
      </c>
      <c r="Z185" s="46">
        <v>0</v>
      </c>
      <c r="AA185" s="313" t="s">
        <v>67</v>
      </c>
      <c r="AB185" s="28"/>
      <c r="AG185" s="319"/>
    </row>
    <row r="186" spans="1:33" s="20" customFormat="1" x14ac:dyDescent="0.3">
      <c r="A186" s="43">
        <v>42188</v>
      </c>
      <c r="B186" s="74">
        <v>12.7</v>
      </c>
      <c r="C186" s="32">
        <v>27.5</v>
      </c>
      <c r="D186" s="32">
        <v>20.9</v>
      </c>
      <c r="E186" s="32">
        <v>28</v>
      </c>
      <c r="F186" s="32">
        <v>11.5</v>
      </c>
      <c r="G186" s="32">
        <v>20.5</v>
      </c>
      <c r="H186" s="81">
        <v>20.2</v>
      </c>
      <c r="I186" s="44">
        <v>17.100000000000001</v>
      </c>
      <c r="J186" s="14">
        <v>9.4</v>
      </c>
      <c r="K186" s="78">
        <v>12.688421052631574</v>
      </c>
      <c r="L186" s="356">
        <v>92</v>
      </c>
      <c r="M186" s="23">
        <v>38</v>
      </c>
      <c r="N186" s="358">
        <v>65.326315789473682</v>
      </c>
      <c r="O186" s="132">
        <v>1028.8</v>
      </c>
      <c r="P186" s="21">
        <v>1025.9000000000001</v>
      </c>
      <c r="Q186" s="70">
        <v>1027.3388888888892</v>
      </c>
      <c r="R186" s="67">
        <v>4.0999999999999996</v>
      </c>
      <c r="S186" s="67">
        <v>2.1</v>
      </c>
      <c r="T186" s="24">
        <v>0.8</v>
      </c>
      <c r="U186" s="311" t="s">
        <v>127</v>
      </c>
      <c r="V186" s="312"/>
      <c r="W186" s="16">
        <v>0</v>
      </c>
      <c r="X186" s="17">
        <v>0</v>
      </c>
      <c r="Y186" s="18">
        <v>0</v>
      </c>
      <c r="Z186" s="46">
        <v>0</v>
      </c>
      <c r="AA186" s="313" t="s">
        <v>189</v>
      </c>
      <c r="AB186" s="28"/>
      <c r="AG186" s="319"/>
    </row>
    <row r="187" spans="1:33" s="20" customFormat="1" x14ac:dyDescent="0.3">
      <c r="A187" s="43">
        <v>42189</v>
      </c>
      <c r="B187" s="74">
        <v>12.9</v>
      </c>
      <c r="C187" s="32">
        <v>29.4</v>
      </c>
      <c r="D187" s="32">
        <v>22.3</v>
      </c>
      <c r="E187" s="32">
        <v>29.9</v>
      </c>
      <c r="F187" s="32">
        <v>12</v>
      </c>
      <c r="G187" s="32">
        <v>21.725000000000001</v>
      </c>
      <c r="H187" s="81">
        <v>21.4</v>
      </c>
      <c r="I187" s="44">
        <v>16.5</v>
      </c>
      <c r="J187" s="14">
        <v>8.3000000000000007</v>
      </c>
      <c r="K187" s="78">
        <v>12.96840277777779</v>
      </c>
      <c r="L187" s="356">
        <v>92</v>
      </c>
      <c r="M187" s="23">
        <v>27</v>
      </c>
      <c r="N187" s="358">
        <v>63.229166666666664</v>
      </c>
      <c r="O187" s="132">
        <v>1027.7</v>
      </c>
      <c r="P187" s="21">
        <v>1020.1</v>
      </c>
      <c r="Q187" s="70">
        <v>1023.768749999999</v>
      </c>
      <c r="R187" s="67">
        <v>4</v>
      </c>
      <c r="S187" s="67">
        <v>1.5</v>
      </c>
      <c r="T187" s="24">
        <v>0.1</v>
      </c>
      <c r="U187" s="311" t="s">
        <v>117</v>
      </c>
      <c r="V187" s="314"/>
      <c r="W187" s="16">
        <v>0</v>
      </c>
      <c r="X187" s="17">
        <v>0</v>
      </c>
      <c r="Y187" s="18">
        <v>0</v>
      </c>
      <c r="Z187" s="46">
        <v>0</v>
      </c>
      <c r="AA187" s="313" t="s">
        <v>68</v>
      </c>
      <c r="AB187" s="28"/>
      <c r="AG187" s="319"/>
    </row>
    <row r="188" spans="1:33" s="20" customFormat="1" x14ac:dyDescent="0.3">
      <c r="A188" s="43">
        <v>42190</v>
      </c>
      <c r="B188" s="74">
        <v>14.1</v>
      </c>
      <c r="C188" s="32">
        <v>31.1</v>
      </c>
      <c r="D188" s="32">
        <v>23.2</v>
      </c>
      <c r="E188" s="32">
        <v>31.3</v>
      </c>
      <c r="F188" s="32">
        <v>13.2</v>
      </c>
      <c r="G188" s="32">
        <v>22.9</v>
      </c>
      <c r="H188" s="81">
        <v>22.8</v>
      </c>
      <c r="I188" s="44">
        <v>18.100000000000001</v>
      </c>
      <c r="J188" s="14">
        <v>11</v>
      </c>
      <c r="K188" s="78">
        <v>14.704014598540141</v>
      </c>
      <c r="L188" s="356">
        <v>90</v>
      </c>
      <c r="M188" s="23">
        <v>32</v>
      </c>
      <c r="N188" s="358">
        <v>65.364963503649633</v>
      </c>
      <c r="O188" s="132">
        <v>1020.6</v>
      </c>
      <c r="P188" s="21">
        <v>1015.9</v>
      </c>
      <c r="Q188" s="70">
        <v>1018.3052083333334</v>
      </c>
      <c r="R188" s="67">
        <v>4.0999999999999996</v>
      </c>
      <c r="S188" s="67">
        <v>2.4</v>
      </c>
      <c r="T188" s="24">
        <v>0.1</v>
      </c>
      <c r="U188" s="311" t="s">
        <v>117</v>
      </c>
      <c r="V188" s="314"/>
      <c r="W188" s="16">
        <v>0</v>
      </c>
      <c r="X188" s="17">
        <v>0</v>
      </c>
      <c r="Y188" s="18">
        <v>0</v>
      </c>
      <c r="Z188" s="46">
        <v>0</v>
      </c>
      <c r="AA188" s="313" t="s">
        <v>68</v>
      </c>
      <c r="AB188" s="28"/>
      <c r="AG188" s="319"/>
    </row>
    <row r="189" spans="1:33" s="20" customFormat="1" x14ac:dyDescent="0.3">
      <c r="A189" s="43">
        <v>42191</v>
      </c>
      <c r="B189" s="74">
        <v>17.100000000000001</v>
      </c>
      <c r="C189" s="32">
        <v>32</v>
      </c>
      <c r="D189" s="32">
        <v>23.8</v>
      </c>
      <c r="E189" s="32">
        <v>32.799999999999997</v>
      </c>
      <c r="F189" s="32">
        <v>15.8</v>
      </c>
      <c r="G189" s="32">
        <v>24.175000000000001</v>
      </c>
      <c r="H189" s="81">
        <v>24.2</v>
      </c>
      <c r="I189" s="44">
        <v>23.2</v>
      </c>
      <c r="J189" s="14">
        <v>17.399999999999999</v>
      </c>
      <c r="K189" s="78">
        <v>18.101773049645377</v>
      </c>
      <c r="L189" s="356">
        <v>95</v>
      </c>
      <c r="M189" s="23">
        <v>45</v>
      </c>
      <c r="N189" s="358">
        <v>72.702127659574472</v>
      </c>
      <c r="O189" s="132">
        <v>1017.9</v>
      </c>
      <c r="P189" s="21">
        <v>1014.3</v>
      </c>
      <c r="Q189" s="70">
        <v>1016.4978494623659</v>
      </c>
      <c r="R189" s="67">
        <v>3.4</v>
      </c>
      <c r="S189" s="67">
        <v>2.4</v>
      </c>
      <c r="T189" s="24">
        <v>0.5</v>
      </c>
      <c r="U189" s="311" t="s">
        <v>72</v>
      </c>
      <c r="V189" s="314" t="s">
        <v>52</v>
      </c>
      <c r="W189" s="16">
        <v>18</v>
      </c>
      <c r="X189" s="17">
        <v>2</v>
      </c>
      <c r="Y189" s="18">
        <v>0</v>
      </c>
      <c r="Z189" s="46">
        <v>0</v>
      </c>
      <c r="AA189" s="313" t="s">
        <v>203</v>
      </c>
      <c r="AB189" s="28"/>
      <c r="AG189" s="319"/>
    </row>
    <row r="190" spans="1:33" s="20" customFormat="1" x14ac:dyDescent="0.3">
      <c r="A190" s="43">
        <v>42192</v>
      </c>
      <c r="B190" s="74">
        <v>20.3</v>
      </c>
      <c r="C190" s="32">
        <v>30.3</v>
      </c>
      <c r="D190" s="32">
        <v>26.9</v>
      </c>
      <c r="E190" s="32">
        <v>30.9</v>
      </c>
      <c r="F190" s="32">
        <v>19.899999999999999</v>
      </c>
      <c r="G190" s="32">
        <v>26.1</v>
      </c>
      <c r="H190" s="81">
        <v>25.6</v>
      </c>
      <c r="I190" s="44">
        <v>21.8</v>
      </c>
      <c r="J190" s="14">
        <v>17.399999999999999</v>
      </c>
      <c r="K190" s="78">
        <v>19.457801418439736</v>
      </c>
      <c r="L190" s="356">
        <v>95</v>
      </c>
      <c r="M190" s="23">
        <v>45</v>
      </c>
      <c r="N190" s="358">
        <v>71.648936170212764</v>
      </c>
      <c r="O190" s="132">
        <v>1018.6</v>
      </c>
      <c r="P190" s="21">
        <v>1010.8</v>
      </c>
      <c r="Q190" s="70">
        <v>1012.7811023622049</v>
      </c>
      <c r="R190" s="67">
        <v>3.1</v>
      </c>
      <c r="S190" s="67">
        <v>1.9</v>
      </c>
      <c r="T190" s="24">
        <v>0.9</v>
      </c>
      <c r="U190" s="311" t="s">
        <v>128</v>
      </c>
      <c r="V190" s="314"/>
      <c r="W190" s="16">
        <v>0</v>
      </c>
      <c r="X190" s="17">
        <v>0</v>
      </c>
      <c r="Y190" s="18">
        <v>0</v>
      </c>
      <c r="Z190" s="46">
        <v>0</v>
      </c>
      <c r="AA190" s="313" t="s">
        <v>151</v>
      </c>
      <c r="AB190" s="28"/>
      <c r="AG190" s="319"/>
    </row>
    <row r="191" spans="1:33" s="20" customFormat="1" x14ac:dyDescent="0.3">
      <c r="A191" s="43">
        <v>42193</v>
      </c>
      <c r="B191" s="74">
        <v>20.399999999999999</v>
      </c>
      <c r="C191" s="32">
        <v>32.4</v>
      </c>
      <c r="D191" s="32">
        <v>20.9</v>
      </c>
      <c r="E191" s="32">
        <v>33.4</v>
      </c>
      <c r="F191" s="32">
        <v>19.2</v>
      </c>
      <c r="G191" s="32">
        <v>23.65</v>
      </c>
      <c r="H191" s="81">
        <v>24.2</v>
      </c>
      <c r="I191" s="44">
        <v>22.2</v>
      </c>
      <c r="J191" s="14">
        <v>17.7</v>
      </c>
      <c r="K191" s="78">
        <v>19.593258426966301</v>
      </c>
      <c r="L191" s="356">
        <v>99</v>
      </c>
      <c r="M191" s="23">
        <v>44</v>
      </c>
      <c r="N191" s="358">
        <v>78.764044943820224</v>
      </c>
      <c r="O191" s="132">
        <v>1011.5</v>
      </c>
      <c r="P191" s="21">
        <v>1004.7</v>
      </c>
      <c r="Q191" s="70">
        <v>1008.9121527777786</v>
      </c>
      <c r="R191" s="67">
        <v>5.0999999999999996</v>
      </c>
      <c r="S191" s="67">
        <v>2.8</v>
      </c>
      <c r="T191" s="24">
        <v>1.3</v>
      </c>
      <c r="U191" s="311" t="s">
        <v>44</v>
      </c>
      <c r="V191" s="314" t="s">
        <v>52</v>
      </c>
      <c r="W191" s="16">
        <v>36</v>
      </c>
      <c r="X191" s="17">
        <v>39</v>
      </c>
      <c r="Y191" s="18">
        <v>0</v>
      </c>
      <c r="Z191" s="46">
        <v>0</v>
      </c>
      <c r="AA191" s="313" t="s">
        <v>204</v>
      </c>
      <c r="AB191" s="28"/>
      <c r="AG191" s="319"/>
    </row>
    <row r="192" spans="1:33" s="20" customFormat="1" x14ac:dyDescent="0.3">
      <c r="A192" s="43">
        <v>42194</v>
      </c>
      <c r="B192" s="74">
        <v>18.2</v>
      </c>
      <c r="C192" s="32">
        <v>23.1</v>
      </c>
      <c r="D192" s="32">
        <v>17.899999999999999</v>
      </c>
      <c r="E192" s="32">
        <v>24.8</v>
      </c>
      <c r="F192" s="32">
        <v>15.8</v>
      </c>
      <c r="G192" s="32">
        <v>19.274999999999999</v>
      </c>
      <c r="H192" s="81">
        <v>20</v>
      </c>
      <c r="I192" s="44">
        <v>19.2</v>
      </c>
      <c r="J192" s="14">
        <v>11</v>
      </c>
      <c r="K192" s="78">
        <v>16.048387096774192</v>
      </c>
      <c r="L192" s="356">
        <v>99</v>
      </c>
      <c r="M192" s="23">
        <v>52</v>
      </c>
      <c r="N192" s="358">
        <v>79.870967741935488</v>
      </c>
      <c r="O192" s="132">
        <v>1016.8</v>
      </c>
      <c r="P192" s="21">
        <v>1009.9</v>
      </c>
      <c r="Q192" s="70">
        <v>1012.3961805555559</v>
      </c>
      <c r="R192" s="67">
        <v>3.1</v>
      </c>
      <c r="S192" s="67">
        <v>2.2999999999999998</v>
      </c>
      <c r="T192" s="24">
        <v>0.9</v>
      </c>
      <c r="U192" s="311" t="s">
        <v>43</v>
      </c>
      <c r="V192" s="314" t="s">
        <v>163</v>
      </c>
      <c r="W192" s="16">
        <v>0</v>
      </c>
      <c r="X192" s="17">
        <v>0</v>
      </c>
      <c r="Y192" s="18">
        <v>0</v>
      </c>
      <c r="Z192" s="46">
        <v>0</v>
      </c>
      <c r="AA192" s="313" t="s">
        <v>164</v>
      </c>
      <c r="AB192" s="28"/>
      <c r="AG192" s="319"/>
    </row>
    <row r="193" spans="1:33" s="20" customFormat="1" x14ac:dyDescent="0.3">
      <c r="A193" s="43">
        <v>42195</v>
      </c>
      <c r="B193" s="74">
        <v>11.4</v>
      </c>
      <c r="C193" s="32">
        <v>20.399999999999999</v>
      </c>
      <c r="D193" s="32">
        <v>16.399999999999999</v>
      </c>
      <c r="E193" s="32">
        <v>21.3</v>
      </c>
      <c r="F193" s="32">
        <v>11</v>
      </c>
      <c r="G193" s="32">
        <v>16.149999999999999</v>
      </c>
      <c r="H193" s="81">
        <v>16.600000000000001</v>
      </c>
      <c r="I193" s="44">
        <v>12.3</v>
      </c>
      <c r="J193" s="14">
        <v>7.8</v>
      </c>
      <c r="K193" s="78">
        <v>9.7579861111111157</v>
      </c>
      <c r="L193" s="356">
        <v>90</v>
      </c>
      <c r="M193" s="23">
        <v>46</v>
      </c>
      <c r="N193" s="358">
        <v>65.920138888888886</v>
      </c>
      <c r="O193" s="132">
        <v>1019.3</v>
      </c>
      <c r="P193" s="21">
        <v>1016</v>
      </c>
      <c r="Q193" s="70">
        <v>1017.6857638888897</v>
      </c>
      <c r="R193" s="67">
        <v>3.7</v>
      </c>
      <c r="S193" s="67">
        <v>2.7</v>
      </c>
      <c r="T193" s="24">
        <v>0.7</v>
      </c>
      <c r="U193" s="311" t="s">
        <v>128</v>
      </c>
      <c r="V193" s="314"/>
      <c r="W193" s="16">
        <v>0</v>
      </c>
      <c r="X193" s="17">
        <v>0</v>
      </c>
      <c r="Y193" s="18">
        <v>0</v>
      </c>
      <c r="Z193" s="46">
        <v>0</v>
      </c>
      <c r="AA193" s="313" t="s">
        <v>189</v>
      </c>
      <c r="AB193" s="28"/>
      <c r="AG193" s="319"/>
    </row>
    <row r="194" spans="1:33" s="20" customFormat="1" x14ac:dyDescent="0.3">
      <c r="A194" s="43">
        <v>42196</v>
      </c>
      <c r="B194" s="74">
        <v>8.6</v>
      </c>
      <c r="C194" s="32">
        <v>22.5</v>
      </c>
      <c r="D194" s="32">
        <v>17.8</v>
      </c>
      <c r="E194" s="32">
        <v>22.8</v>
      </c>
      <c r="F194" s="32">
        <v>7.8</v>
      </c>
      <c r="G194" s="32">
        <v>16.675000000000001</v>
      </c>
      <c r="H194" s="81">
        <v>16.3</v>
      </c>
      <c r="I194" s="44">
        <v>13.3</v>
      </c>
      <c r="J194" s="14">
        <v>5.8</v>
      </c>
      <c r="K194" s="78">
        <v>8.8812500000000014</v>
      </c>
      <c r="L194" s="356">
        <v>91</v>
      </c>
      <c r="M194" s="23">
        <v>38</v>
      </c>
      <c r="N194" s="358">
        <v>65.104166666666671</v>
      </c>
      <c r="O194" s="132">
        <v>1019.3</v>
      </c>
      <c r="P194" s="21">
        <v>1014.3</v>
      </c>
      <c r="Q194" s="70">
        <v>1017.2156249999994</v>
      </c>
      <c r="R194" s="67">
        <v>3.7</v>
      </c>
      <c r="S194" s="67">
        <v>2.6</v>
      </c>
      <c r="T194" s="24">
        <v>0.9</v>
      </c>
      <c r="U194" s="311" t="s">
        <v>43</v>
      </c>
      <c r="V194" s="314"/>
      <c r="W194" s="16">
        <v>0</v>
      </c>
      <c r="X194" s="17">
        <v>0</v>
      </c>
      <c r="Y194" s="18">
        <v>0</v>
      </c>
      <c r="Z194" s="46">
        <v>0</v>
      </c>
      <c r="AA194" s="313" t="s">
        <v>151</v>
      </c>
      <c r="AB194" s="28"/>
      <c r="AG194" s="319"/>
    </row>
    <row r="195" spans="1:33" s="20" customFormat="1" x14ac:dyDescent="0.3">
      <c r="A195" s="43">
        <v>42197</v>
      </c>
      <c r="B195" s="74">
        <v>10.3</v>
      </c>
      <c r="C195" s="32">
        <v>25.3</v>
      </c>
      <c r="D195" s="32">
        <v>20.3</v>
      </c>
      <c r="E195" s="32">
        <v>25.8</v>
      </c>
      <c r="F195" s="32">
        <v>9.8000000000000007</v>
      </c>
      <c r="G195" s="32">
        <v>19.05</v>
      </c>
      <c r="H195" s="81">
        <v>18.3</v>
      </c>
      <c r="I195" s="44">
        <v>15.8</v>
      </c>
      <c r="J195" s="14">
        <v>8.1</v>
      </c>
      <c r="K195" s="78">
        <v>11.546874999999996</v>
      </c>
      <c r="L195" s="356">
        <v>90</v>
      </c>
      <c r="M195" s="23">
        <v>36</v>
      </c>
      <c r="N195" s="358">
        <v>68.142361111111114</v>
      </c>
      <c r="O195" s="132">
        <v>1016.6</v>
      </c>
      <c r="P195" s="21">
        <v>1012.7</v>
      </c>
      <c r="Q195" s="70">
        <v>1014.833680555555</v>
      </c>
      <c r="R195" s="67">
        <v>3.1</v>
      </c>
      <c r="S195" s="67">
        <v>1.9</v>
      </c>
      <c r="T195" s="24">
        <v>0.8</v>
      </c>
      <c r="U195" s="311" t="s">
        <v>128</v>
      </c>
      <c r="V195" s="314"/>
      <c r="W195" s="16">
        <v>0</v>
      </c>
      <c r="X195" s="17">
        <v>0</v>
      </c>
      <c r="Y195" s="18">
        <v>0</v>
      </c>
      <c r="Z195" s="46">
        <v>0</v>
      </c>
      <c r="AA195" s="313" t="s">
        <v>189</v>
      </c>
      <c r="AB195" s="28"/>
      <c r="AG195" s="319"/>
    </row>
    <row r="196" spans="1:33" s="20" customFormat="1" x14ac:dyDescent="0.3">
      <c r="A196" s="43">
        <v>42198</v>
      </c>
      <c r="B196" s="74">
        <v>16.5</v>
      </c>
      <c r="C196" s="32">
        <v>19.3</v>
      </c>
      <c r="D196" s="32">
        <v>19.100000000000001</v>
      </c>
      <c r="E196" s="32">
        <v>21.3</v>
      </c>
      <c r="F196" s="32">
        <v>15.2</v>
      </c>
      <c r="G196" s="32">
        <v>18.5</v>
      </c>
      <c r="H196" s="81">
        <v>17.899999999999999</v>
      </c>
      <c r="I196" s="44">
        <v>17</v>
      </c>
      <c r="J196" s="14">
        <v>13.4</v>
      </c>
      <c r="K196" s="78">
        <v>15.163888888888879</v>
      </c>
      <c r="L196" s="356">
        <v>94</v>
      </c>
      <c r="M196" s="23">
        <v>67</v>
      </c>
      <c r="N196" s="358">
        <v>84.15625</v>
      </c>
      <c r="O196" s="132">
        <v>1014.9</v>
      </c>
      <c r="P196" s="21">
        <v>1011.4</v>
      </c>
      <c r="Q196" s="70">
        <v>1013.1003472222235</v>
      </c>
      <c r="R196" s="67">
        <v>2.7</v>
      </c>
      <c r="S196" s="67">
        <v>1.6</v>
      </c>
      <c r="T196" s="24">
        <v>0.6</v>
      </c>
      <c r="U196" s="311" t="s">
        <v>128</v>
      </c>
      <c r="V196" s="315" t="s">
        <v>52</v>
      </c>
      <c r="W196" s="25">
        <v>3.6</v>
      </c>
      <c r="X196" s="26">
        <v>1</v>
      </c>
      <c r="Y196" s="27">
        <v>0</v>
      </c>
      <c r="Z196" s="29">
        <v>0</v>
      </c>
      <c r="AA196" s="316" t="s">
        <v>164</v>
      </c>
      <c r="AB196" s="28"/>
      <c r="AG196" s="319"/>
    </row>
    <row r="197" spans="1:33" s="20" customFormat="1" x14ac:dyDescent="0.3">
      <c r="A197" s="43">
        <v>42199</v>
      </c>
      <c r="B197" s="74">
        <v>14.5</v>
      </c>
      <c r="C197" s="32">
        <v>21.4</v>
      </c>
      <c r="D197" s="32">
        <v>20.100000000000001</v>
      </c>
      <c r="E197" s="32">
        <v>22.9</v>
      </c>
      <c r="F197" s="32">
        <v>13.7</v>
      </c>
      <c r="G197" s="32">
        <v>19.024999999999999</v>
      </c>
      <c r="H197" s="81">
        <v>18.600000000000001</v>
      </c>
      <c r="I197" s="44">
        <v>17.3</v>
      </c>
      <c r="J197" s="14">
        <v>12.4</v>
      </c>
      <c r="K197" s="78">
        <v>15.243749999999999</v>
      </c>
      <c r="L197" s="356">
        <v>93</v>
      </c>
      <c r="M197" s="23">
        <v>62</v>
      </c>
      <c r="N197" s="358">
        <v>81.739583333333329</v>
      </c>
      <c r="O197" s="132">
        <v>1014.8</v>
      </c>
      <c r="P197" s="21">
        <v>1013</v>
      </c>
      <c r="Q197" s="70">
        <v>1013.8923611111118</v>
      </c>
      <c r="R197" s="67">
        <v>3.1</v>
      </c>
      <c r="S197" s="67">
        <v>1.8</v>
      </c>
      <c r="T197" s="24">
        <v>0.6</v>
      </c>
      <c r="U197" s="311" t="s">
        <v>117</v>
      </c>
      <c r="V197" s="315" t="s">
        <v>163</v>
      </c>
      <c r="W197" s="25">
        <v>0</v>
      </c>
      <c r="X197" s="26">
        <v>0</v>
      </c>
      <c r="Y197" s="27">
        <v>0</v>
      </c>
      <c r="Z197" s="29">
        <v>0</v>
      </c>
      <c r="AA197" s="316" t="s">
        <v>164</v>
      </c>
      <c r="AB197" s="28"/>
      <c r="AG197" s="319"/>
    </row>
    <row r="198" spans="1:33" s="20" customFormat="1" x14ac:dyDescent="0.3">
      <c r="A198" s="43">
        <v>42200</v>
      </c>
      <c r="B198" s="74">
        <v>17.100000000000001</v>
      </c>
      <c r="C198" s="32">
        <v>22.5</v>
      </c>
      <c r="D198" s="32">
        <v>19.7</v>
      </c>
      <c r="E198" s="32">
        <v>25.2</v>
      </c>
      <c r="F198" s="32">
        <v>16.600000000000001</v>
      </c>
      <c r="G198" s="32">
        <v>19.75</v>
      </c>
      <c r="H198" s="81">
        <v>20.2</v>
      </c>
      <c r="I198" s="44">
        <v>18.2</v>
      </c>
      <c r="J198" s="14">
        <v>14.1</v>
      </c>
      <c r="K198" s="78">
        <v>16.047222222222224</v>
      </c>
      <c r="L198" s="356">
        <v>94</v>
      </c>
      <c r="M198" s="23">
        <v>53</v>
      </c>
      <c r="N198" s="358">
        <v>77.975694444444443</v>
      </c>
      <c r="O198" s="132">
        <v>1019.3</v>
      </c>
      <c r="P198" s="21">
        <v>1013.3</v>
      </c>
      <c r="Q198" s="70">
        <v>1015.9500000000007</v>
      </c>
      <c r="R198" s="67">
        <v>4.0999999999999996</v>
      </c>
      <c r="S198" s="67">
        <v>2.2999999999999998</v>
      </c>
      <c r="T198" s="24">
        <v>1</v>
      </c>
      <c r="U198" s="311" t="s">
        <v>127</v>
      </c>
      <c r="V198" s="315" t="s">
        <v>52</v>
      </c>
      <c r="W198" s="25">
        <v>3.6</v>
      </c>
      <c r="X198" s="26">
        <v>0.5</v>
      </c>
      <c r="Y198" s="27">
        <v>0</v>
      </c>
      <c r="Z198" s="29">
        <v>0</v>
      </c>
      <c r="AA198" s="316" t="s">
        <v>159</v>
      </c>
      <c r="AB198" s="28"/>
      <c r="AG198" s="319"/>
    </row>
    <row r="199" spans="1:33" s="20" customFormat="1" x14ac:dyDescent="0.3">
      <c r="A199" s="43">
        <v>42201</v>
      </c>
      <c r="B199" s="74">
        <v>15.8</v>
      </c>
      <c r="C199" s="32">
        <v>26.5</v>
      </c>
      <c r="D199" s="32">
        <v>21.4</v>
      </c>
      <c r="E199" s="32">
        <v>26.9</v>
      </c>
      <c r="F199" s="32">
        <v>15</v>
      </c>
      <c r="G199" s="32">
        <v>21.274999999999999</v>
      </c>
      <c r="H199" s="81">
        <v>20.9</v>
      </c>
      <c r="I199" s="44">
        <v>18.3</v>
      </c>
      <c r="J199" s="14">
        <v>13.3</v>
      </c>
      <c r="K199" s="78">
        <v>15.310416666666676</v>
      </c>
      <c r="L199" s="356">
        <v>92</v>
      </c>
      <c r="M199" s="23">
        <v>44</v>
      </c>
      <c r="N199" s="358">
        <v>72.920138888888886</v>
      </c>
      <c r="O199" s="132">
        <v>1020.7</v>
      </c>
      <c r="P199" s="21">
        <v>1017.8</v>
      </c>
      <c r="Q199" s="70">
        <v>1019.2875000000006</v>
      </c>
      <c r="R199" s="67">
        <v>3.4</v>
      </c>
      <c r="S199" s="67">
        <v>1.7</v>
      </c>
      <c r="T199" s="24">
        <v>0.7</v>
      </c>
      <c r="U199" s="311" t="s">
        <v>44</v>
      </c>
      <c r="V199" s="315"/>
      <c r="W199" s="25">
        <v>0</v>
      </c>
      <c r="X199" s="26">
        <v>0</v>
      </c>
      <c r="Y199" s="27">
        <v>0</v>
      </c>
      <c r="Z199" s="29">
        <v>0</v>
      </c>
      <c r="AA199" s="316" t="s">
        <v>151</v>
      </c>
      <c r="AB199" s="28"/>
      <c r="AG199" s="319"/>
    </row>
    <row r="200" spans="1:33" s="20" customFormat="1" x14ac:dyDescent="0.3">
      <c r="A200" s="43">
        <v>42202</v>
      </c>
      <c r="B200" s="74">
        <v>15.8</v>
      </c>
      <c r="C200" s="32">
        <v>27.7</v>
      </c>
      <c r="D200" s="32">
        <v>22.2</v>
      </c>
      <c r="E200" s="32">
        <v>28.5</v>
      </c>
      <c r="F200" s="32">
        <v>15</v>
      </c>
      <c r="G200" s="32">
        <v>21.975000000000001</v>
      </c>
      <c r="H200" s="81">
        <v>21.3</v>
      </c>
      <c r="I200" s="44">
        <v>23.3</v>
      </c>
      <c r="J200" s="14">
        <v>13.4</v>
      </c>
      <c r="K200" s="78">
        <v>17.782986111111111</v>
      </c>
      <c r="L200" s="356">
        <v>92</v>
      </c>
      <c r="M200" s="23">
        <v>57</v>
      </c>
      <c r="N200" s="358">
        <v>81.434027777777771</v>
      </c>
      <c r="O200" s="132">
        <v>1019.4</v>
      </c>
      <c r="P200" s="21">
        <v>1016.1</v>
      </c>
      <c r="Q200" s="70">
        <v>1017.9979166666674</v>
      </c>
      <c r="R200" s="67">
        <v>2.4</v>
      </c>
      <c r="S200" s="67">
        <v>1.7</v>
      </c>
      <c r="T200" s="24">
        <v>0.6</v>
      </c>
      <c r="U200" s="311" t="s">
        <v>127</v>
      </c>
      <c r="V200" s="315" t="s">
        <v>163</v>
      </c>
      <c r="W200" s="25">
        <v>0</v>
      </c>
      <c r="X200" s="26">
        <v>0</v>
      </c>
      <c r="Y200" s="27">
        <v>0</v>
      </c>
      <c r="Z200" s="29">
        <v>0</v>
      </c>
      <c r="AA200" s="316" t="s">
        <v>194</v>
      </c>
      <c r="AB200" s="28"/>
      <c r="AG200" s="319"/>
    </row>
    <row r="201" spans="1:33" s="20" customFormat="1" x14ac:dyDescent="0.3">
      <c r="A201" s="43">
        <v>42203</v>
      </c>
      <c r="B201" s="74">
        <v>19.100000000000001</v>
      </c>
      <c r="C201" s="32">
        <v>29.9</v>
      </c>
      <c r="D201" s="32">
        <v>22.6</v>
      </c>
      <c r="E201" s="32">
        <v>30.9</v>
      </c>
      <c r="F201" s="32">
        <v>18.3</v>
      </c>
      <c r="G201" s="32">
        <v>23.55</v>
      </c>
      <c r="H201" s="81">
        <v>23.4</v>
      </c>
      <c r="I201" s="44">
        <v>23.6</v>
      </c>
      <c r="J201" s="14">
        <v>15.8</v>
      </c>
      <c r="K201" s="78">
        <v>19.259027777777774</v>
      </c>
      <c r="L201" s="356">
        <v>96</v>
      </c>
      <c r="M201" s="23">
        <v>54</v>
      </c>
      <c r="N201" s="358">
        <v>78.947916666666671</v>
      </c>
      <c r="O201" s="132">
        <v>1018.4</v>
      </c>
      <c r="P201" s="21">
        <v>1015</v>
      </c>
      <c r="Q201" s="70">
        <v>1017.1232638888897</v>
      </c>
      <c r="R201" s="67">
        <v>3.1</v>
      </c>
      <c r="S201" s="67">
        <v>1.9</v>
      </c>
      <c r="T201" s="24">
        <v>0.7</v>
      </c>
      <c r="U201" s="311" t="s">
        <v>117</v>
      </c>
      <c r="V201" s="315" t="s">
        <v>163</v>
      </c>
      <c r="W201" s="25">
        <v>0</v>
      </c>
      <c r="X201" s="26">
        <v>0</v>
      </c>
      <c r="Y201" s="27">
        <v>0</v>
      </c>
      <c r="Z201" s="29">
        <v>0</v>
      </c>
      <c r="AA201" s="316" t="s">
        <v>205</v>
      </c>
      <c r="AB201" s="28"/>
      <c r="AG201" s="319"/>
    </row>
    <row r="202" spans="1:33" s="20" customFormat="1" x14ac:dyDescent="0.3">
      <c r="A202" s="43">
        <v>42204</v>
      </c>
      <c r="B202" s="74">
        <v>16.7</v>
      </c>
      <c r="C202" s="32">
        <v>31.6</v>
      </c>
      <c r="D202" s="32">
        <v>25.8</v>
      </c>
      <c r="E202" s="32">
        <v>32.700000000000003</v>
      </c>
      <c r="F202" s="32">
        <v>15.9</v>
      </c>
      <c r="G202" s="32">
        <v>24.975000000000001</v>
      </c>
      <c r="H202" s="81">
        <v>24.5</v>
      </c>
      <c r="I202" s="44">
        <v>21.6</v>
      </c>
      <c r="J202" s="14">
        <v>14.1</v>
      </c>
      <c r="K202" s="78">
        <v>17.697916666666671</v>
      </c>
      <c r="L202" s="356">
        <v>91</v>
      </c>
      <c r="M202" s="23">
        <v>39</v>
      </c>
      <c r="N202" s="358">
        <v>68.763888888888886</v>
      </c>
      <c r="O202" s="132">
        <v>1016.7</v>
      </c>
      <c r="P202" s="21">
        <v>1008.5</v>
      </c>
      <c r="Q202" s="70">
        <v>1013.2309027777779</v>
      </c>
      <c r="R202" s="67">
        <v>5.8</v>
      </c>
      <c r="S202" s="67">
        <v>3.6</v>
      </c>
      <c r="T202" s="24">
        <v>1.2</v>
      </c>
      <c r="U202" s="311" t="s">
        <v>129</v>
      </c>
      <c r="V202" s="315"/>
      <c r="W202" s="25">
        <v>0</v>
      </c>
      <c r="X202" s="26">
        <v>0</v>
      </c>
      <c r="Y202" s="27">
        <v>0</v>
      </c>
      <c r="Z202" s="29">
        <v>0</v>
      </c>
      <c r="AA202" s="316" t="s">
        <v>151</v>
      </c>
      <c r="AB202" s="28"/>
      <c r="AG202" s="319"/>
    </row>
    <row r="203" spans="1:33" s="20" customFormat="1" x14ac:dyDescent="0.3">
      <c r="A203" s="43">
        <v>42205</v>
      </c>
      <c r="B203" s="74">
        <v>21.6</v>
      </c>
      <c r="C203" s="32">
        <v>25.8</v>
      </c>
      <c r="D203" s="32">
        <v>21.9</v>
      </c>
      <c r="E203" s="32">
        <v>27.3</v>
      </c>
      <c r="F203" s="32">
        <v>16.399999999999999</v>
      </c>
      <c r="G203" s="32">
        <v>22.8</v>
      </c>
      <c r="H203" s="81">
        <v>23.2</v>
      </c>
      <c r="I203" s="44">
        <v>21.6</v>
      </c>
      <c r="J203" s="14">
        <v>13.2</v>
      </c>
      <c r="K203" s="78">
        <v>17.947222222222209</v>
      </c>
      <c r="L203" s="356">
        <v>94</v>
      </c>
      <c r="M203" s="23">
        <v>47</v>
      </c>
      <c r="N203" s="358">
        <v>73.704861111111114</v>
      </c>
      <c r="O203" s="132">
        <v>1015.4</v>
      </c>
      <c r="P203" s="21">
        <v>1008</v>
      </c>
      <c r="Q203" s="70">
        <v>1011.876041666667</v>
      </c>
      <c r="R203" s="67">
        <v>3.4</v>
      </c>
      <c r="S203" s="67">
        <v>1.9</v>
      </c>
      <c r="T203" s="24">
        <v>0.9</v>
      </c>
      <c r="U203" s="311" t="s">
        <v>127</v>
      </c>
      <c r="V203" s="315" t="s">
        <v>52</v>
      </c>
      <c r="W203" s="25">
        <v>3.6</v>
      </c>
      <c r="X203" s="26">
        <v>0.7</v>
      </c>
      <c r="Y203" s="27">
        <v>0</v>
      </c>
      <c r="Z203" s="29">
        <v>0</v>
      </c>
      <c r="AA203" s="316" t="s">
        <v>165</v>
      </c>
      <c r="AB203" s="28"/>
      <c r="AG203" s="319"/>
    </row>
    <row r="204" spans="1:33" s="20" customFormat="1" x14ac:dyDescent="0.3">
      <c r="A204" s="43">
        <v>42206</v>
      </c>
      <c r="B204" s="74">
        <v>13.8</v>
      </c>
      <c r="C204" s="32">
        <v>29.8</v>
      </c>
      <c r="D204" s="32">
        <v>25.4</v>
      </c>
      <c r="E204" s="32">
        <v>30.5</v>
      </c>
      <c r="F204" s="32">
        <v>12.9</v>
      </c>
      <c r="G204" s="32">
        <v>23.6</v>
      </c>
      <c r="H204" s="81">
        <v>22.6</v>
      </c>
      <c r="I204" s="44">
        <v>21</v>
      </c>
      <c r="J204" s="14">
        <v>10.9</v>
      </c>
      <c r="K204" s="78">
        <v>15.675694444444439</v>
      </c>
      <c r="L204" s="356">
        <v>90</v>
      </c>
      <c r="M204" s="23">
        <v>41</v>
      </c>
      <c r="N204" s="358">
        <v>67.850694444444443</v>
      </c>
      <c r="O204" s="132">
        <v>1017.3</v>
      </c>
      <c r="P204" s="21">
        <v>1013.7</v>
      </c>
      <c r="Q204" s="70">
        <v>1015.4552083333326</v>
      </c>
      <c r="R204" s="67">
        <v>4.4000000000000004</v>
      </c>
      <c r="S204" s="67">
        <v>2.4</v>
      </c>
      <c r="T204" s="24">
        <v>0.9</v>
      </c>
      <c r="U204" s="311" t="s">
        <v>72</v>
      </c>
      <c r="V204" s="315"/>
      <c r="W204" s="25">
        <v>0</v>
      </c>
      <c r="X204" s="26">
        <v>0</v>
      </c>
      <c r="Y204" s="27">
        <v>0</v>
      </c>
      <c r="Z204" s="29">
        <v>0</v>
      </c>
      <c r="AA204" s="316" t="s">
        <v>151</v>
      </c>
      <c r="AB204" s="28"/>
      <c r="AG204" s="319"/>
    </row>
    <row r="205" spans="1:33" s="20" customFormat="1" x14ac:dyDescent="0.3">
      <c r="A205" s="43">
        <v>42207</v>
      </c>
      <c r="B205" s="74">
        <v>20.100000000000001</v>
      </c>
      <c r="C205" s="32">
        <v>31.5</v>
      </c>
      <c r="D205" s="32">
        <v>26.8</v>
      </c>
      <c r="E205" s="32">
        <v>32.5</v>
      </c>
      <c r="F205" s="32">
        <v>19.8</v>
      </c>
      <c r="G205" s="32">
        <v>26.3</v>
      </c>
      <c r="H205" s="81">
        <v>26</v>
      </c>
      <c r="I205" s="44">
        <v>22.2</v>
      </c>
      <c r="J205" s="14">
        <v>17.399999999999999</v>
      </c>
      <c r="K205" s="78">
        <v>19.637152777777775</v>
      </c>
      <c r="L205" s="356">
        <v>91</v>
      </c>
      <c r="M205" s="23">
        <v>45</v>
      </c>
      <c r="N205" s="358">
        <v>70.392361111111114</v>
      </c>
      <c r="O205" s="132">
        <v>1017.3</v>
      </c>
      <c r="P205" s="21">
        <v>1012.6</v>
      </c>
      <c r="Q205" s="70">
        <v>1014.9461805555552</v>
      </c>
      <c r="R205" s="67">
        <v>3.1</v>
      </c>
      <c r="S205" s="67">
        <v>1.9</v>
      </c>
      <c r="T205" s="24">
        <v>0.8</v>
      </c>
      <c r="U205" s="311" t="s">
        <v>128</v>
      </c>
      <c r="V205" s="315"/>
      <c r="W205" s="25">
        <v>0</v>
      </c>
      <c r="X205" s="26">
        <v>0</v>
      </c>
      <c r="Y205" s="27">
        <v>0</v>
      </c>
      <c r="Z205" s="29">
        <v>0</v>
      </c>
      <c r="AA205" s="316" t="s">
        <v>151</v>
      </c>
      <c r="AB205" s="28"/>
      <c r="AG205" s="319"/>
    </row>
    <row r="206" spans="1:33" s="20" customFormat="1" x14ac:dyDescent="0.3">
      <c r="A206" s="43">
        <v>42208</v>
      </c>
      <c r="B206" s="74">
        <v>20.8</v>
      </c>
      <c r="C206" s="32">
        <v>35</v>
      </c>
      <c r="D206" s="32">
        <v>22.2</v>
      </c>
      <c r="E206" s="32">
        <v>35.5</v>
      </c>
      <c r="F206" s="32">
        <v>20.2</v>
      </c>
      <c r="G206" s="32">
        <v>25.049999999999997</v>
      </c>
      <c r="H206" s="81">
        <v>26</v>
      </c>
      <c r="I206" s="44">
        <v>22.4</v>
      </c>
      <c r="J206" s="14">
        <v>16.5</v>
      </c>
      <c r="K206" s="78">
        <v>19.765972222222238</v>
      </c>
      <c r="L206" s="356">
        <v>91</v>
      </c>
      <c r="M206" s="23">
        <v>33</v>
      </c>
      <c r="N206" s="358">
        <v>72.659722222222229</v>
      </c>
      <c r="O206" s="132">
        <v>1014.2</v>
      </c>
      <c r="P206" s="21">
        <v>1009.7</v>
      </c>
      <c r="Q206" s="70">
        <v>1012.6211805555561</v>
      </c>
      <c r="R206" s="67">
        <v>8.9</v>
      </c>
      <c r="S206" s="67">
        <v>3.7</v>
      </c>
      <c r="T206" s="24">
        <v>1.2</v>
      </c>
      <c r="U206" s="311" t="s">
        <v>69</v>
      </c>
      <c r="V206" s="315" t="s">
        <v>52</v>
      </c>
      <c r="W206" s="25">
        <v>7.2</v>
      </c>
      <c r="X206" s="26">
        <v>2.2999999999999998</v>
      </c>
      <c r="Y206" s="27">
        <v>0</v>
      </c>
      <c r="Z206" s="29">
        <v>0</v>
      </c>
      <c r="AA206" s="316" t="s">
        <v>204</v>
      </c>
      <c r="AB206" s="28"/>
      <c r="AG206" s="319"/>
    </row>
    <row r="207" spans="1:33" s="20" customFormat="1" x14ac:dyDescent="0.3">
      <c r="A207" s="43">
        <v>42209</v>
      </c>
      <c r="B207" s="74">
        <v>20.399999999999999</v>
      </c>
      <c r="C207" s="32">
        <v>30.1</v>
      </c>
      <c r="D207" s="32">
        <v>24.1</v>
      </c>
      <c r="E207" s="32">
        <v>30.4</v>
      </c>
      <c r="F207" s="32">
        <v>20</v>
      </c>
      <c r="G207" s="32">
        <v>24.675000000000001</v>
      </c>
      <c r="H207" s="81">
        <v>24.7</v>
      </c>
      <c r="I207" s="44">
        <v>22.4</v>
      </c>
      <c r="J207" s="14">
        <v>18.5</v>
      </c>
      <c r="K207" s="78">
        <v>20.216666666666679</v>
      </c>
      <c r="L207" s="356">
        <v>93</v>
      </c>
      <c r="M207" s="23">
        <v>55</v>
      </c>
      <c r="N207" s="358">
        <v>77.475694444444443</v>
      </c>
      <c r="O207" s="132">
        <v>1015.6</v>
      </c>
      <c r="P207" s="21">
        <v>1012</v>
      </c>
      <c r="Q207" s="70">
        <v>1013.7430555555552</v>
      </c>
      <c r="R207" s="67">
        <v>3.7</v>
      </c>
      <c r="S207" s="67">
        <v>2.5</v>
      </c>
      <c r="T207" s="24">
        <v>1</v>
      </c>
      <c r="U207" s="311" t="s">
        <v>127</v>
      </c>
      <c r="V207" s="315"/>
      <c r="W207" s="25">
        <v>0</v>
      </c>
      <c r="X207" s="26">
        <v>0</v>
      </c>
      <c r="Y207" s="27">
        <v>0</v>
      </c>
      <c r="Z207" s="29">
        <v>0</v>
      </c>
      <c r="AA207" s="316" t="s">
        <v>189</v>
      </c>
      <c r="AB207" s="28"/>
      <c r="AG207" s="319"/>
    </row>
    <row r="208" spans="1:33" s="20" customFormat="1" x14ac:dyDescent="0.3">
      <c r="A208" s="43">
        <v>42210</v>
      </c>
      <c r="B208" s="74">
        <v>19.3</v>
      </c>
      <c r="C208" s="32">
        <v>32.799999999999997</v>
      </c>
      <c r="D208" s="32">
        <v>22.1</v>
      </c>
      <c r="E208" s="32">
        <v>33.1</v>
      </c>
      <c r="F208" s="32">
        <v>18.899999999999999</v>
      </c>
      <c r="G208" s="32">
        <v>24.074999999999999</v>
      </c>
      <c r="H208" s="81">
        <v>25.1</v>
      </c>
      <c r="I208" s="44">
        <v>23</v>
      </c>
      <c r="J208" s="14">
        <v>16</v>
      </c>
      <c r="K208" s="78">
        <v>19.109027777777769</v>
      </c>
      <c r="L208" s="356">
        <v>95</v>
      </c>
      <c r="M208" s="23">
        <v>41</v>
      </c>
      <c r="N208" s="358">
        <v>73.104166666666671</v>
      </c>
      <c r="O208" s="132">
        <v>1012.4</v>
      </c>
      <c r="P208" s="21">
        <v>1005.4</v>
      </c>
      <c r="Q208" s="70">
        <v>1008.9781250000002</v>
      </c>
      <c r="R208" s="67">
        <v>8.5</v>
      </c>
      <c r="S208" s="67">
        <v>3.5</v>
      </c>
      <c r="T208" s="24">
        <v>1.3</v>
      </c>
      <c r="U208" s="311" t="s">
        <v>129</v>
      </c>
      <c r="V208" s="315" t="s">
        <v>52</v>
      </c>
      <c r="W208" s="25">
        <v>28.8</v>
      </c>
      <c r="X208" s="26">
        <v>5.5</v>
      </c>
      <c r="Y208" s="27">
        <v>0</v>
      </c>
      <c r="Z208" s="29">
        <v>0</v>
      </c>
      <c r="AA208" s="316" t="s">
        <v>204</v>
      </c>
      <c r="AB208" s="28"/>
      <c r="AG208" s="319"/>
    </row>
    <row r="209" spans="1:33" s="20" customFormat="1" x14ac:dyDescent="0.3">
      <c r="A209" s="43">
        <v>42211</v>
      </c>
      <c r="B209" s="74">
        <v>18.899999999999999</v>
      </c>
      <c r="C209" s="32">
        <v>19.2</v>
      </c>
      <c r="D209" s="32">
        <v>18.600000000000001</v>
      </c>
      <c r="E209" s="32">
        <v>21.7</v>
      </c>
      <c r="F209" s="32">
        <v>14.8</v>
      </c>
      <c r="G209" s="32">
        <v>18.824999999999999</v>
      </c>
      <c r="H209" s="81">
        <v>19.2</v>
      </c>
      <c r="I209" s="44">
        <v>19.600000000000001</v>
      </c>
      <c r="J209" s="14">
        <v>12.9</v>
      </c>
      <c r="K209" s="78">
        <v>16.209374999999994</v>
      </c>
      <c r="L209" s="356">
        <v>96</v>
      </c>
      <c r="M209" s="23">
        <v>65</v>
      </c>
      <c r="N209" s="358">
        <v>83.114583333333329</v>
      </c>
      <c r="O209" s="132">
        <v>1014.3</v>
      </c>
      <c r="P209" s="21">
        <v>1008.2</v>
      </c>
      <c r="Q209" s="70">
        <v>1011.7111111111112</v>
      </c>
      <c r="R209" s="67">
        <v>3.1</v>
      </c>
      <c r="S209" s="67">
        <v>2.4</v>
      </c>
      <c r="T209" s="24">
        <v>0.7</v>
      </c>
      <c r="U209" s="311" t="s">
        <v>126</v>
      </c>
      <c r="V209" s="315" t="s">
        <v>52</v>
      </c>
      <c r="W209" s="25">
        <v>7.2</v>
      </c>
      <c r="X209" s="26">
        <v>2</v>
      </c>
      <c r="Y209" s="27">
        <v>0</v>
      </c>
      <c r="Z209" s="29">
        <v>0</v>
      </c>
      <c r="AA209" s="316" t="s">
        <v>60</v>
      </c>
      <c r="AB209" s="28"/>
      <c r="AG209" s="319"/>
    </row>
    <row r="210" spans="1:33" s="20" customFormat="1" x14ac:dyDescent="0.3">
      <c r="A210" s="43">
        <v>42212</v>
      </c>
      <c r="B210" s="74">
        <v>12.8</v>
      </c>
      <c r="C210" s="32">
        <v>22.3</v>
      </c>
      <c r="D210" s="32">
        <v>18.899999999999999</v>
      </c>
      <c r="E210" s="32">
        <v>22.9</v>
      </c>
      <c r="F210" s="32">
        <v>12.5</v>
      </c>
      <c r="G210" s="32">
        <v>18.225000000000001</v>
      </c>
      <c r="H210" s="81">
        <v>17.7</v>
      </c>
      <c r="I210" s="44">
        <v>18.399999999999999</v>
      </c>
      <c r="J210" s="14">
        <v>10.9</v>
      </c>
      <c r="K210" s="78">
        <v>15.018402777777798</v>
      </c>
      <c r="L210" s="356">
        <v>94</v>
      </c>
      <c r="M210" s="23">
        <v>66</v>
      </c>
      <c r="N210" s="358">
        <v>84.625</v>
      </c>
      <c r="O210" s="132">
        <v>1011.6</v>
      </c>
      <c r="P210" s="21">
        <v>1006.1</v>
      </c>
      <c r="Q210" s="70">
        <v>1008.4940972222228</v>
      </c>
      <c r="R210" s="67">
        <v>2.7</v>
      </c>
      <c r="S210" s="67">
        <v>1.5</v>
      </c>
      <c r="T210" s="24">
        <v>0.5</v>
      </c>
      <c r="U210" s="311" t="s">
        <v>117</v>
      </c>
      <c r="V210" s="315" t="s">
        <v>52</v>
      </c>
      <c r="W210" s="25">
        <v>3.6</v>
      </c>
      <c r="X210" s="26">
        <v>0.6</v>
      </c>
      <c r="Y210" s="27">
        <v>0</v>
      </c>
      <c r="Z210" s="29">
        <v>0</v>
      </c>
      <c r="AA210" s="316" t="s">
        <v>55</v>
      </c>
      <c r="AB210" s="28"/>
      <c r="AG210" s="319"/>
    </row>
    <row r="211" spans="1:33" s="20" customFormat="1" x14ac:dyDescent="0.3">
      <c r="A211" s="43">
        <v>42213</v>
      </c>
      <c r="B211" s="74">
        <v>16</v>
      </c>
      <c r="C211" s="32">
        <v>24.9</v>
      </c>
      <c r="D211" s="32">
        <v>21.4</v>
      </c>
      <c r="E211" s="32">
        <v>25.6</v>
      </c>
      <c r="F211" s="32">
        <v>15</v>
      </c>
      <c r="G211" s="32">
        <v>20.924999999999997</v>
      </c>
      <c r="H211" s="81">
        <v>20.100000000000001</v>
      </c>
      <c r="I211" s="44">
        <v>18.8</v>
      </c>
      <c r="J211" s="14">
        <v>11.8</v>
      </c>
      <c r="K211" s="78">
        <v>15.050347222222213</v>
      </c>
      <c r="L211" s="356">
        <v>95</v>
      </c>
      <c r="M211" s="23">
        <v>44</v>
      </c>
      <c r="N211" s="358">
        <v>74.847222222222229</v>
      </c>
      <c r="O211" s="132">
        <v>1010.2</v>
      </c>
      <c r="P211" s="21">
        <v>1006.7</v>
      </c>
      <c r="Q211" s="70">
        <v>1008.3854166666666</v>
      </c>
      <c r="R211" s="67">
        <v>7.7</v>
      </c>
      <c r="S211" s="67">
        <v>3.7</v>
      </c>
      <c r="T211" s="24">
        <v>1.4</v>
      </c>
      <c r="U211" s="311" t="s">
        <v>111</v>
      </c>
      <c r="V211" s="315"/>
      <c r="W211" s="25">
        <v>0</v>
      </c>
      <c r="X211" s="26">
        <v>0</v>
      </c>
      <c r="Y211" s="27">
        <v>0</v>
      </c>
      <c r="Z211" s="29">
        <v>0</v>
      </c>
      <c r="AA211" s="316" t="s">
        <v>165</v>
      </c>
      <c r="AB211" s="28"/>
      <c r="AG211" s="319"/>
    </row>
    <row r="212" spans="1:33" s="20" customFormat="1" x14ac:dyDescent="0.3">
      <c r="A212" s="43">
        <v>42214</v>
      </c>
      <c r="B212" s="74">
        <v>16.7</v>
      </c>
      <c r="C212" s="32">
        <v>18.100000000000001</v>
      </c>
      <c r="D212" s="32">
        <v>18.2</v>
      </c>
      <c r="E212" s="32">
        <v>20.100000000000001</v>
      </c>
      <c r="F212" s="32">
        <v>15.5</v>
      </c>
      <c r="G212" s="32">
        <v>17.799999999999997</v>
      </c>
      <c r="H212" s="81">
        <v>17.7</v>
      </c>
      <c r="I212" s="44">
        <v>18</v>
      </c>
      <c r="J212" s="14">
        <v>14.2</v>
      </c>
      <c r="K212" s="78">
        <v>16.045833333333327</v>
      </c>
      <c r="L212" s="356">
        <v>98</v>
      </c>
      <c r="M212" s="23">
        <v>78</v>
      </c>
      <c r="N212" s="358">
        <v>90.083333333333329</v>
      </c>
      <c r="O212" s="132">
        <v>1011.9</v>
      </c>
      <c r="P212" s="21">
        <v>1008.8</v>
      </c>
      <c r="Q212" s="70">
        <v>1010.2256944444448</v>
      </c>
      <c r="R212" s="67">
        <v>2</v>
      </c>
      <c r="S212" s="67">
        <v>1.6</v>
      </c>
      <c r="T212" s="24">
        <v>0.5</v>
      </c>
      <c r="U212" s="311" t="s">
        <v>44</v>
      </c>
      <c r="V212" s="315" t="s">
        <v>52</v>
      </c>
      <c r="W212" s="25">
        <v>7.2</v>
      </c>
      <c r="X212" s="26">
        <v>8.6</v>
      </c>
      <c r="Y212" s="27">
        <v>0</v>
      </c>
      <c r="Z212" s="29">
        <v>0</v>
      </c>
      <c r="AA212" s="316" t="s">
        <v>55</v>
      </c>
      <c r="AB212" s="28"/>
      <c r="AG212" s="319"/>
    </row>
    <row r="213" spans="1:33" s="20" customFormat="1" x14ac:dyDescent="0.3">
      <c r="A213" s="43">
        <v>42215</v>
      </c>
      <c r="B213" s="74">
        <v>16.2</v>
      </c>
      <c r="C213" s="32">
        <v>20.100000000000001</v>
      </c>
      <c r="D213" s="32">
        <v>17.2</v>
      </c>
      <c r="E213" s="32">
        <v>21.7</v>
      </c>
      <c r="F213" s="32">
        <v>14.1</v>
      </c>
      <c r="G213" s="32">
        <v>17.674999999999997</v>
      </c>
      <c r="H213" s="81">
        <v>17.5</v>
      </c>
      <c r="I213" s="44">
        <v>16.3</v>
      </c>
      <c r="J213" s="14">
        <v>12.2</v>
      </c>
      <c r="K213" s="78">
        <v>14.625352112676058</v>
      </c>
      <c r="L213" s="356">
        <v>99</v>
      </c>
      <c r="M213" s="23">
        <v>60</v>
      </c>
      <c r="N213" s="358">
        <v>84.172535211267601</v>
      </c>
      <c r="O213" s="132">
        <v>1014.7</v>
      </c>
      <c r="P213" s="21">
        <v>1009.9</v>
      </c>
      <c r="Q213" s="70">
        <v>1012.5593749999995</v>
      </c>
      <c r="R213" s="67">
        <v>3.1</v>
      </c>
      <c r="S213" s="67">
        <v>2.2000000000000002</v>
      </c>
      <c r="T213" s="24">
        <v>0.7</v>
      </c>
      <c r="U213" s="311" t="s">
        <v>69</v>
      </c>
      <c r="V213" s="315" t="s">
        <v>52</v>
      </c>
      <c r="W213" s="25">
        <v>3.6</v>
      </c>
      <c r="X213" s="26">
        <v>1.2</v>
      </c>
      <c r="Y213" s="27">
        <v>0</v>
      </c>
      <c r="Z213" s="29">
        <v>0</v>
      </c>
      <c r="AA213" s="316" t="s">
        <v>165</v>
      </c>
      <c r="AB213" s="28"/>
      <c r="AG213" s="319"/>
    </row>
    <row r="214" spans="1:33" s="390" customFormat="1" ht="15" thickBot="1" x14ac:dyDescent="0.35">
      <c r="A214" s="375">
        <v>42216</v>
      </c>
      <c r="B214" s="376">
        <v>12.5</v>
      </c>
      <c r="C214" s="377">
        <v>19.8</v>
      </c>
      <c r="D214" s="377">
        <v>16.2</v>
      </c>
      <c r="E214" s="377">
        <v>22</v>
      </c>
      <c r="F214" s="377">
        <v>12</v>
      </c>
      <c r="G214" s="377">
        <v>16.174999999999997</v>
      </c>
      <c r="H214" s="378">
        <v>16</v>
      </c>
      <c r="I214" s="376">
        <v>14.6</v>
      </c>
      <c r="J214" s="377">
        <v>9.6</v>
      </c>
      <c r="K214" s="378">
        <v>11.703124999999991</v>
      </c>
      <c r="L214" s="379">
        <v>94</v>
      </c>
      <c r="M214" s="380">
        <v>46</v>
      </c>
      <c r="N214" s="381">
        <v>77.552083333333329</v>
      </c>
      <c r="O214" s="382">
        <v>1019.2</v>
      </c>
      <c r="P214" s="383">
        <v>1014.6</v>
      </c>
      <c r="Q214" s="384">
        <v>1016.2823529411768</v>
      </c>
      <c r="R214" s="385">
        <v>3.1</v>
      </c>
      <c r="S214" s="385">
        <v>1.7</v>
      </c>
      <c r="T214" s="386">
        <v>0.6</v>
      </c>
      <c r="U214" s="387" t="s">
        <v>127</v>
      </c>
      <c r="V214" s="317"/>
      <c r="W214" s="47">
        <v>0</v>
      </c>
      <c r="X214" s="48">
        <v>0</v>
      </c>
      <c r="Y214" s="49">
        <v>0</v>
      </c>
      <c r="Z214" s="50">
        <v>0</v>
      </c>
      <c r="AA214" s="388" t="s">
        <v>189</v>
      </c>
      <c r="AB214" s="389"/>
      <c r="AG214" s="391"/>
    </row>
    <row r="215" spans="1:33" s="37" customFormat="1" x14ac:dyDescent="0.3">
      <c r="A215" s="42">
        <v>42217</v>
      </c>
      <c r="B215" s="74">
        <v>9.1999999999999993</v>
      </c>
      <c r="C215" s="32">
        <v>25.1</v>
      </c>
      <c r="D215" s="32">
        <v>18.100000000000001</v>
      </c>
      <c r="E215" s="32">
        <v>25.7</v>
      </c>
      <c r="F215" s="32">
        <v>8.6</v>
      </c>
      <c r="G215" s="32">
        <v>17.625</v>
      </c>
      <c r="H215" s="81">
        <v>17.600000000000001</v>
      </c>
      <c r="I215" s="74">
        <v>14.2</v>
      </c>
      <c r="J215" s="32">
        <v>6.7</v>
      </c>
      <c r="K215" s="81">
        <v>10.083623693379788</v>
      </c>
      <c r="L215" s="226">
        <v>92</v>
      </c>
      <c r="M215" s="33">
        <v>31</v>
      </c>
      <c r="N215" s="365">
        <v>66.027874564459935</v>
      </c>
      <c r="O215" s="133">
        <v>1021</v>
      </c>
      <c r="P215" s="34">
        <v>1016.9</v>
      </c>
      <c r="Q215" s="71">
        <v>1019.0138888888889</v>
      </c>
      <c r="R215" s="127">
        <v>5.0999999999999996</v>
      </c>
      <c r="S215" s="127">
        <v>3</v>
      </c>
      <c r="T215" s="35">
        <v>0.9</v>
      </c>
      <c r="U215" s="308" t="s">
        <v>117</v>
      </c>
      <c r="V215" s="318" t="s">
        <v>163</v>
      </c>
      <c r="W215" s="122">
        <v>0</v>
      </c>
      <c r="X215" s="123">
        <v>0</v>
      </c>
      <c r="Y215" s="124">
        <v>0</v>
      </c>
      <c r="Z215" s="128">
        <v>0</v>
      </c>
      <c r="AA215" s="310" t="s">
        <v>165</v>
      </c>
      <c r="AB215" s="36"/>
      <c r="AG215" s="45"/>
    </row>
    <row r="216" spans="1:33" s="20" customFormat="1" x14ac:dyDescent="0.3">
      <c r="A216" s="43">
        <v>42218</v>
      </c>
      <c r="B216" s="74">
        <v>12</v>
      </c>
      <c r="C216" s="32">
        <v>27.1</v>
      </c>
      <c r="D216" s="32">
        <v>21.9</v>
      </c>
      <c r="E216" s="32">
        <v>27.4</v>
      </c>
      <c r="F216" s="32">
        <v>11.3</v>
      </c>
      <c r="G216" s="32">
        <v>20.725000000000001</v>
      </c>
      <c r="H216" s="81">
        <v>19.8</v>
      </c>
      <c r="I216" s="44">
        <v>20</v>
      </c>
      <c r="J216" s="14">
        <v>9.3000000000000007</v>
      </c>
      <c r="K216" s="78">
        <v>14.44</v>
      </c>
      <c r="L216" s="356">
        <v>90</v>
      </c>
      <c r="M216" s="23">
        <v>49</v>
      </c>
      <c r="N216" s="358">
        <v>73.330769230769235</v>
      </c>
      <c r="O216" s="132">
        <v>1020.5</v>
      </c>
      <c r="P216" s="21">
        <v>1018.6</v>
      </c>
      <c r="Q216" s="70">
        <v>1019.5870722433464</v>
      </c>
      <c r="R216" s="67">
        <v>3.1</v>
      </c>
      <c r="S216" s="67">
        <v>2.7</v>
      </c>
      <c r="T216" s="24">
        <v>0.7</v>
      </c>
      <c r="U216" s="311" t="s">
        <v>72</v>
      </c>
      <c r="V216" s="312"/>
      <c r="W216" s="16">
        <v>0</v>
      </c>
      <c r="X216" s="17">
        <v>0</v>
      </c>
      <c r="Y216" s="18">
        <v>0</v>
      </c>
      <c r="Z216" s="46">
        <v>0</v>
      </c>
      <c r="AA216" s="313" t="s">
        <v>165</v>
      </c>
      <c r="AB216" s="28"/>
      <c r="AG216" s="319"/>
    </row>
    <row r="217" spans="1:33" s="20" customFormat="1" x14ac:dyDescent="0.3">
      <c r="A217" s="43">
        <v>42219</v>
      </c>
      <c r="B217" s="74">
        <v>17.100000000000001</v>
      </c>
      <c r="C217" s="32">
        <v>24.9</v>
      </c>
      <c r="D217" s="32">
        <v>22.4</v>
      </c>
      <c r="E217" s="32">
        <v>25.6</v>
      </c>
      <c r="F217" s="32">
        <v>16.899999999999999</v>
      </c>
      <c r="G217" s="32">
        <v>21.7</v>
      </c>
      <c r="H217" s="81">
        <v>21.2</v>
      </c>
      <c r="I217" s="44">
        <v>20.7</v>
      </c>
      <c r="J217" s="14">
        <v>15.3</v>
      </c>
      <c r="K217" s="78">
        <v>18.100000000000001</v>
      </c>
      <c r="L217" s="356">
        <v>92</v>
      </c>
      <c r="M217" s="23">
        <v>70</v>
      </c>
      <c r="N217" s="358">
        <v>83</v>
      </c>
      <c r="O217" s="132">
        <v>1020.5</v>
      </c>
      <c r="P217" s="21">
        <v>1017.9</v>
      </c>
      <c r="Q217" s="70">
        <v>1019.2</v>
      </c>
      <c r="R217" s="67">
        <v>3.1</v>
      </c>
      <c r="S217" s="67">
        <v>1.6</v>
      </c>
      <c r="T217" s="24">
        <v>0.4</v>
      </c>
      <c r="U217" s="311" t="s">
        <v>117</v>
      </c>
      <c r="V217" s="312"/>
      <c r="W217" s="16">
        <v>0</v>
      </c>
      <c r="X217" s="17">
        <v>0</v>
      </c>
      <c r="Y217" s="18">
        <v>0</v>
      </c>
      <c r="Z217" s="46">
        <v>0</v>
      </c>
      <c r="AA217" s="313" t="s">
        <v>60</v>
      </c>
      <c r="AB217" s="28"/>
      <c r="AG217" s="319"/>
    </row>
    <row r="218" spans="1:33" s="20" customFormat="1" x14ac:dyDescent="0.3">
      <c r="A218" s="43">
        <v>42220</v>
      </c>
      <c r="B218" s="74">
        <v>18.600000000000001</v>
      </c>
      <c r="C218" s="32">
        <v>31</v>
      </c>
      <c r="D218" s="32">
        <v>23.2</v>
      </c>
      <c r="E218" s="32">
        <v>31.2</v>
      </c>
      <c r="F218" s="32">
        <v>18.5</v>
      </c>
      <c r="G218" s="32">
        <v>24</v>
      </c>
      <c r="H218" s="81">
        <v>25.2</v>
      </c>
      <c r="I218" s="44">
        <v>21.9</v>
      </c>
      <c r="J218" s="14">
        <v>14.6</v>
      </c>
      <c r="K218" s="78">
        <v>18.7</v>
      </c>
      <c r="L218" s="356">
        <v>89</v>
      </c>
      <c r="M218" s="23">
        <v>86</v>
      </c>
      <c r="N218" s="358">
        <v>88.357142857142861</v>
      </c>
      <c r="O218" s="132">
        <v>1018.3</v>
      </c>
      <c r="P218" s="21">
        <v>1013.3</v>
      </c>
      <c r="Q218" s="70">
        <v>1016.1642857142858</v>
      </c>
      <c r="R218" s="67">
        <v>5.4</v>
      </c>
      <c r="S218" s="67">
        <v>2.9</v>
      </c>
      <c r="T218" s="24">
        <v>0.7</v>
      </c>
      <c r="U218" s="311" t="s">
        <v>69</v>
      </c>
      <c r="V218" s="314" t="s">
        <v>163</v>
      </c>
      <c r="W218" s="16">
        <v>0</v>
      </c>
      <c r="X218" s="17">
        <v>0</v>
      </c>
      <c r="Y218" s="18">
        <v>0</v>
      </c>
      <c r="Z218" s="46">
        <v>0</v>
      </c>
      <c r="AA218" s="313" t="s">
        <v>204</v>
      </c>
      <c r="AB218" s="28"/>
      <c r="AG218" s="319"/>
    </row>
    <row r="219" spans="1:33" s="20" customFormat="1" x14ac:dyDescent="0.3">
      <c r="A219" s="43">
        <v>42221</v>
      </c>
      <c r="B219" s="74">
        <v>17.7</v>
      </c>
      <c r="C219" s="32">
        <v>30.6</v>
      </c>
      <c r="D219" s="32">
        <v>22</v>
      </c>
      <c r="E219" s="32">
        <v>31.1</v>
      </c>
      <c r="F219" s="32">
        <v>17.2</v>
      </c>
      <c r="G219" s="32">
        <v>23.074999999999999</v>
      </c>
      <c r="H219" s="81">
        <v>23.1</v>
      </c>
      <c r="I219" s="44">
        <v>21.5</v>
      </c>
      <c r="J219" s="14">
        <v>15.4</v>
      </c>
      <c r="K219" s="78">
        <v>18.501459854014591</v>
      </c>
      <c r="L219" s="356">
        <v>93</v>
      </c>
      <c r="M219" s="23">
        <v>46</v>
      </c>
      <c r="N219" s="358">
        <v>77.744525547445249</v>
      </c>
      <c r="O219" s="132">
        <v>1017.9</v>
      </c>
      <c r="P219" s="21">
        <v>1015.4</v>
      </c>
      <c r="Q219" s="70">
        <v>1016.7854166666683</v>
      </c>
      <c r="R219" s="67">
        <v>3.4</v>
      </c>
      <c r="S219" s="67">
        <v>2.4</v>
      </c>
      <c r="T219" s="24">
        <v>0.7</v>
      </c>
      <c r="U219" s="311" t="s">
        <v>43</v>
      </c>
      <c r="V219" s="314" t="s">
        <v>52</v>
      </c>
      <c r="W219" s="16">
        <v>3.6</v>
      </c>
      <c r="X219" s="17">
        <v>0.5</v>
      </c>
      <c r="Y219" s="18">
        <v>0</v>
      </c>
      <c r="Z219" s="46">
        <v>0</v>
      </c>
      <c r="AA219" s="313" t="s">
        <v>204</v>
      </c>
      <c r="AB219" s="28"/>
      <c r="AG219" s="319"/>
    </row>
    <row r="220" spans="1:33" s="20" customFormat="1" x14ac:dyDescent="0.3">
      <c r="A220" s="43">
        <v>42222</v>
      </c>
      <c r="B220" s="74">
        <v>17.100000000000001</v>
      </c>
      <c r="C220" s="32">
        <v>31.6</v>
      </c>
      <c r="D220" s="32">
        <v>24.5</v>
      </c>
      <c r="E220" s="32">
        <v>31.7</v>
      </c>
      <c r="F220" s="32">
        <v>16.8</v>
      </c>
      <c r="G220" s="32">
        <v>24.425000000000001</v>
      </c>
      <c r="H220" s="81">
        <v>24.3</v>
      </c>
      <c r="I220" s="44">
        <v>21.4</v>
      </c>
      <c r="J220" s="14">
        <v>15.2</v>
      </c>
      <c r="K220" s="78">
        <v>17.69823321554772</v>
      </c>
      <c r="L220" s="356">
        <v>94</v>
      </c>
      <c r="M220" s="23">
        <v>38</v>
      </c>
      <c r="N220" s="358">
        <v>69.833922261484105</v>
      </c>
      <c r="O220" s="132">
        <v>1018.7</v>
      </c>
      <c r="P220" s="21">
        <v>1016.4</v>
      </c>
      <c r="Q220" s="70">
        <v>1017.6343750000001</v>
      </c>
      <c r="R220" s="67">
        <v>2.7</v>
      </c>
      <c r="S220" s="67">
        <v>2.1</v>
      </c>
      <c r="T220" s="24">
        <v>0.5</v>
      </c>
      <c r="U220" s="311" t="s">
        <v>117</v>
      </c>
      <c r="V220" s="314"/>
      <c r="W220" s="16">
        <v>0</v>
      </c>
      <c r="X220" s="17">
        <v>0</v>
      </c>
      <c r="Y220" s="18">
        <v>0</v>
      </c>
      <c r="Z220" s="46">
        <v>0</v>
      </c>
      <c r="AA220" s="313" t="s">
        <v>150</v>
      </c>
      <c r="AB220" s="28"/>
      <c r="AG220" s="319"/>
    </row>
    <row r="221" spans="1:33" s="20" customFormat="1" x14ac:dyDescent="0.3">
      <c r="A221" s="43">
        <v>42223</v>
      </c>
      <c r="B221" s="74">
        <v>17.600000000000001</v>
      </c>
      <c r="C221" s="32">
        <v>31.9</v>
      </c>
      <c r="D221" s="32">
        <v>25.4</v>
      </c>
      <c r="E221" s="32">
        <v>32.6</v>
      </c>
      <c r="F221" s="32">
        <v>17.2</v>
      </c>
      <c r="G221" s="32">
        <v>25.074999999999999</v>
      </c>
      <c r="H221" s="81">
        <v>24.7</v>
      </c>
      <c r="I221" s="44">
        <v>21.9</v>
      </c>
      <c r="J221" s="14">
        <v>15</v>
      </c>
      <c r="K221" s="78">
        <v>17.856981132075472</v>
      </c>
      <c r="L221" s="356">
        <v>89</v>
      </c>
      <c r="M221" s="23">
        <v>39</v>
      </c>
      <c r="N221" s="358">
        <v>69.415094339622641</v>
      </c>
      <c r="O221" s="132">
        <v>1020.2</v>
      </c>
      <c r="P221" s="21">
        <v>1018.2</v>
      </c>
      <c r="Q221" s="70">
        <v>1019.1746527777769</v>
      </c>
      <c r="R221" s="67">
        <v>3.1</v>
      </c>
      <c r="S221" s="67">
        <v>2</v>
      </c>
      <c r="T221" s="24">
        <v>0.9</v>
      </c>
      <c r="U221" s="311" t="s">
        <v>129</v>
      </c>
      <c r="V221" s="314"/>
      <c r="W221" s="16">
        <v>0</v>
      </c>
      <c r="X221" s="17">
        <v>0</v>
      </c>
      <c r="Y221" s="18">
        <v>0</v>
      </c>
      <c r="Z221" s="46">
        <v>0</v>
      </c>
      <c r="AA221" s="313" t="s">
        <v>151</v>
      </c>
      <c r="AB221" s="28"/>
      <c r="AG221" s="319"/>
    </row>
    <row r="222" spans="1:33" s="20" customFormat="1" x14ac:dyDescent="0.3">
      <c r="A222" s="43">
        <v>42224</v>
      </c>
      <c r="B222" s="74">
        <v>18.100000000000001</v>
      </c>
      <c r="C222" s="32">
        <v>33.4</v>
      </c>
      <c r="D222" s="32">
        <v>25.3</v>
      </c>
      <c r="E222" s="32">
        <v>33.9</v>
      </c>
      <c r="F222" s="32">
        <v>17.8</v>
      </c>
      <c r="G222" s="32">
        <v>25.524999999999999</v>
      </c>
      <c r="H222" s="81">
        <v>25.7</v>
      </c>
      <c r="I222" s="44">
        <v>21.5</v>
      </c>
      <c r="J222" s="14">
        <v>15.4</v>
      </c>
      <c r="K222" s="78">
        <v>17.363138686131393</v>
      </c>
      <c r="L222" s="356">
        <v>90</v>
      </c>
      <c r="M222" s="23">
        <v>34</v>
      </c>
      <c r="N222" s="358">
        <v>64.605839416058387</v>
      </c>
      <c r="O222" s="132">
        <v>1021.6</v>
      </c>
      <c r="P222" s="21">
        <v>1017.8</v>
      </c>
      <c r="Q222" s="70">
        <v>1019.7979094076655</v>
      </c>
      <c r="R222" s="67">
        <v>3.7</v>
      </c>
      <c r="S222" s="67">
        <v>3.4</v>
      </c>
      <c r="T222" s="24">
        <v>0.7</v>
      </c>
      <c r="U222" s="311" t="s">
        <v>111</v>
      </c>
      <c r="V222" s="314"/>
      <c r="W222" s="16">
        <v>0</v>
      </c>
      <c r="X222" s="17">
        <v>0</v>
      </c>
      <c r="Y222" s="18">
        <v>0</v>
      </c>
      <c r="Z222" s="46">
        <v>0</v>
      </c>
      <c r="AA222" s="313" t="s">
        <v>68</v>
      </c>
      <c r="AB222" s="28"/>
      <c r="AG222" s="319"/>
    </row>
    <row r="223" spans="1:33" s="20" customFormat="1" x14ac:dyDescent="0.3">
      <c r="A223" s="43">
        <v>42225</v>
      </c>
      <c r="B223" s="74">
        <v>17.399999999999999</v>
      </c>
      <c r="C223" s="32">
        <v>33</v>
      </c>
      <c r="D223" s="32">
        <v>24.9</v>
      </c>
      <c r="E223" s="32">
        <v>33.4</v>
      </c>
      <c r="F223" s="32">
        <v>17</v>
      </c>
      <c r="G223" s="32">
        <v>25.049999999999997</v>
      </c>
      <c r="H223" s="81">
        <v>25.9</v>
      </c>
      <c r="I223" s="44">
        <v>19.600000000000001</v>
      </c>
      <c r="J223" s="14">
        <v>12.6</v>
      </c>
      <c r="K223" s="78">
        <v>16.273076923076925</v>
      </c>
      <c r="L223" s="356">
        <v>88</v>
      </c>
      <c r="M223" s="23">
        <v>29</v>
      </c>
      <c r="N223" s="358">
        <v>60</v>
      </c>
      <c r="O223" s="132">
        <v>1020</v>
      </c>
      <c r="P223" s="21">
        <v>1015.7</v>
      </c>
      <c r="Q223" s="70">
        <v>1018.1208333333331</v>
      </c>
      <c r="R223" s="67">
        <v>2.7</v>
      </c>
      <c r="S223" s="67">
        <v>1.9</v>
      </c>
      <c r="T223" s="24">
        <v>0.6</v>
      </c>
      <c r="U223" s="311" t="s">
        <v>129</v>
      </c>
      <c r="V223" s="314"/>
      <c r="W223" s="16">
        <v>0</v>
      </c>
      <c r="X223" s="17">
        <v>0</v>
      </c>
      <c r="Y223" s="18">
        <v>0</v>
      </c>
      <c r="Z223" s="46">
        <v>0</v>
      </c>
      <c r="AA223" s="313" t="s">
        <v>151</v>
      </c>
      <c r="AB223" s="28"/>
      <c r="AG223" s="319"/>
    </row>
    <row r="224" spans="1:33" s="20" customFormat="1" x14ac:dyDescent="0.3">
      <c r="A224" s="43">
        <v>42226</v>
      </c>
      <c r="B224" s="74">
        <v>17.2</v>
      </c>
      <c r="C224" s="32">
        <v>32.4</v>
      </c>
      <c r="D224" s="32">
        <v>22.6</v>
      </c>
      <c r="E224" s="32">
        <v>33.4</v>
      </c>
      <c r="F224" s="32">
        <v>16.899999999999999</v>
      </c>
      <c r="G224" s="32">
        <v>23.7</v>
      </c>
      <c r="H224" s="81">
        <v>23.9</v>
      </c>
      <c r="I224" s="44">
        <v>22.5</v>
      </c>
      <c r="J224" s="14">
        <v>14.1</v>
      </c>
      <c r="K224" s="78">
        <v>18.207272727272755</v>
      </c>
      <c r="L224" s="356">
        <v>91</v>
      </c>
      <c r="M224" s="23">
        <v>39</v>
      </c>
      <c r="N224" s="358">
        <v>73.847272727272724</v>
      </c>
      <c r="O224" s="132">
        <v>1016.9</v>
      </c>
      <c r="P224" s="21">
        <v>1013.8</v>
      </c>
      <c r="Q224" s="70">
        <v>1015.4826388888899</v>
      </c>
      <c r="R224" s="67">
        <v>3.1</v>
      </c>
      <c r="S224" s="67">
        <v>2.2999999999999998</v>
      </c>
      <c r="T224" s="24">
        <v>0.5</v>
      </c>
      <c r="U224" s="311" t="s">
        <v>117</v>
      </c>
      <c r="V224" s="314" t="s">
        <v>52</v>
      </c>
      <c r="W224" s="16">
        <v>7.2</v>
      </c>
      <c r="X224" s="17">
        <v>1.2</v>
      </c>
      <c r="Y224" s="18">
        <v>0</v>
      </c>
      <c r="Z224" s="46">
        <v>0</v>
      </c>
      <c r="AA224" s="313" t="s">
        <v>203</v>
      </c>
      <c r="AB224" s="28"/>
      <c r="AG224" s="319"/>
    </row>
    <row r="225" spans="1:33" s="20" customFormat="1" x14ac:dyDescent="0.3">
      <c r="A225" s="43">
        <v>42227</v>
      </c>
      <c r="B225" s="74">
        <v>18.600000000000001</v>
      </c>
      <c r="C225" s="32">
        <v>33.200000000000003</v>
      </c>
      <c r="D225" s="32">
        <v>24.2</v>
      </c>
      <c r="E225" s="32">
        <v>33.799999999999997</v>
      </c>
      <c r="F225" s="32">
        <v>18.600000000000001</v>
      </c>
      <c r="G225" s="32">
        <v>25.05</v>
      </c>
      <c r="H225" s="81">
        <v>26</v>
      </c>
      <c r="I225" s="44">
        <v>22.6</v>
      </c>
      <c r="J225" s="14">
        <v>8.4</v>
      </c>
      <c r="K225" s="78">
        <v>16.719083969465643</v>
      </c>
      <c r="L225" s="356">
        <v>93</v>
      </c>
      <c r="M225" s="23">
        <v>22</v>
      </c>
      <c r="N225" s="358">
        <v>62.744274809160302</v>
      </c>
      <c r="O225" s="132">
        <v>1016.2</v>
      </c>
      <c r="P225" s="21">
        <v>1013.2</v>
      </c>
      <c r="Q225" s="70">
        <v>1014.6309027777772</v>
      </c>
      <c r="R225" s="67">
        <v>3.4</v>
      </c>
      <c r="S225" s="67">
        <v>2.6</v>
      </c>
      <c r="T225" s="24">
        <v>0.6</v>
      </c>
      <c r="U225" s="311" t="s">
        <v>43</v>
      </c>
      <c r="V225" s="314"/>
      <c r="W225" s="16">
        <v>0</v>
      </c>
      <c r="X225" s="17">
        <v>0</v>
      </c>
      <c r="Y225" s="18">
        <v>0</v>
      </c>
      <c r="Z225" s="46">
        <v>0</v>
      </c>
      <c r="AA225" s="313" t="s">
        <v>343</v>
      </c>
      <c r="AB225" s="28"/>
      <c r="AG225" s="319"/>
    </row>
    <row r="226" spans="1:33" s="20" customFormat="1" x14ac:dyDescent="0.3">
      <c r="A226" s="43">
        <v>42228</v>
      </c>
      <c r="B226" s="74">
        <v>16.7</v>
      </c>
      <c r="C226" s="32">
        <v>34.200000000000003</v>
      </c>
      <c r="D226" s="32">
        <v>25.6</v>
      </c>
      <c r="E226" s="32">
        <v>34.6</v>
      </c>
      <c r="F226" s="32">
        <v>16.2</v>
      </c>
      <c r="G226" s="32">
        <v>25.525000000000002</v>
      </c>
      <c r="H226" s="81">
        <v>25.3</v>
      </c>
      <c r="I226" s="44">
        <v>19.2</v>
      </c>
      <c r="J226" s="14">
        <v>13.2</v>
      </c>
      <c r="K226" s="78">
        <v>16.050714285714282</v>
      </c>
      <c r="L226" s="356">
        <v>86</v>
      </c>
      <c r="M226" s="23">
        <v>28</v>
      </c>
      <c r="N226" s="358">
        <v>61.542857142857144</v>
      </c>
      <c r="O226" s="132">
        <v>1017.3</v>
      </c>
      <c r="P226" s="21">
        <v>1014.7</v>
      </c>
      <c r="Q226" s="70">
        <v>1016.0930555555549</v>
      </c>
      <c r="R226" s="67">
        <v>2.7</v>
      </c>
      <c r="S226" s="67">
        <v>2.1</v>
      </c>
      <c r="T226" s="24">
        <v>0.9</v>
      </c>
      <c r="U226" s="311" t="s">
        <v>44</v>
      </c>
      <c r="V226" s="314"/>
      <c r="W226" s="16">
        <v>0</v>
      </c>
      <c r="X226" s="17">
        <v>0</v>
      </c>
      <c r="Y226" s="18">
        <v>0</v>
      </c>
      <c r="Z226" s="46">
        <v>0</v>
      </c>
      <c r="AA226" s="313" t="s">
        <v>151</v>
      </c>
      <c r="AB226" s="28"/>
      <c r="AG226" s="319"/>
    </row>
    <row r="227" spans="1:33" s="20" customFormat="1" x14ac:dyDescent="0.3">
      <c r="A227" s="43">
        <v>42229</v>
      </c>
      <c r="B227" s="74">
        <v>19.8</v>
      </c>
      <c r="C227" s="32">
        <v>33</v>
      </c>
      <c r="D227" s="32">
        <v>26.1</v>
      </c>
      <c r="E227" s="32">
        <v>33.799999999999997</v>
      </c>
      <c r="F227" s="32">
        <v>18.5</v>
      </c>
      <c r="G227" s="32">
        <v>26.25</v>
      </c>
      <c r="H227" s="81">
        <v>26.3</v>
      </c>
      <c r="I227" s="44">
        <v>20.5</v>
      </c>
      <c r="J227" s="14">
        <v>16.100000000000001</v>
      </c>
      <c r="K227" s="78">
        <v>17.449429657794671</v>
      </c>
      <c r="L227" s="356">
        <v>86</v>
      </c>
      <c r="M227" s="23">
        <v>37</v>
      </c>
      <c r="N227" s="358">
        <v>61.106463878326998</v>
      </c>
      <c r="O227" s="132">
        <v>1017.2</v>
      </c>
      <c r="P227" s="21">
        <v>1013.7</v>
      </c>
      <c r="Q227" s="70">
        <v>1015.8732638888885</v>
      </c>
      <c r="R227" s="67">
        <v>4.0999999999999996</v>
      </c>
      <c r="S227" s="67">
        <v>2.6</v>
      </c>
      <c r="T227" s="24">
        <v>1</v>
      </c>
      <c r="U227" s="311" t="s">
        <v>128</v>
      </c>
      <c r="V227" s="315"/>
      <c r="W227" s="25">
        <v>0</v>
      </c>
      <c r="X227" s="26">
        <v>0</v>
      </c>
      <c r="Y227" s="27">
        <v>0</v>
      </c>
      <c r="Z227" s="29">
        <v>0</v>
      </c>
      <c r="AA227" s="316" t="s">
        <v>346</v>
      </c>
      <c r="AB227" s="28"/>
      <c r="AG227" s="319"/>
    </row>
    <row r="228" spans="1:33" s="20" customFormat="1" x14ac:dyDescent="0.3">
      <c r="A228" s="43">
        <v>42230</v>
      </c>
      <c r="B228" s="74">
        <v>18.399999999999999</v>
      </c>
      <c r="C228" s="32">
        <v>32.5</v>
      </c>
      <c r="D228" s="32">
        <v>25.2</v>
      </c>
      <c r="E228" s="32">
        <v>33.299999999999997</v>
      </c>
      <c r="F228" s="32">
        <v>18.100000000000001</v>
      </c>
      <c r="G228" s="32">
        <v>25.324999999999999</v>
      </c>
      <c r="H228" s="81">
        <v>25.4</v>
      </c>
      <c r="I228" s="44">
        <v>20.8</v>
      </c>
      <c r="J228" s="14">
        <v>15.7</v>
      </c>
      <c r="K228" s="78">
        <v>17.6469534050179</v>
      </c>
      <c r="L228" s="356">
        <v>86</v>
      </c>
      <c r="M228" s="23">
        <v>39</v>
      </c>
      <c r="N228" s="358">
        <v>65.200716845878134</v>
      </c>
      <c r="O228" s="132">
        <v>1015.6</v>
      </c>
      <c r="P228" s="21">
        <v>1011.1</v>
      </c>
      <c r="Q228" s="70">
        <v>1013.4104166666659</v>
      </c>
      <c r="R228" s="67">
        <v>4.4000000000000004</v>
      </c>
      <c r="S228" s="67">
        <v>2.7</v>
      </c>
      <c r="T228" s="24">
        <v>0.8</v>
      </c>
      <c r="U228" s="311" t="s">
        <v>127</v>
      </c>
      <c r="V228" s="315"/>
      <c r="W228" s="25">
        <v>0</v>
      </c>
      <c r="X228" s="26">
        <v>0</v>
      </c>
      <c r="Y228" s="27">
        <v>0</v>
      </c>
      <c r="Z228" s="29">
        <v>0</v>
      </c>
      <c r="AA228" s="316" t="s">
        <v>346</v>
      </c>
      <c r="AB228" s="28"/>
      <c r="AG228" s="319"/>
    </row>
    <row r="229" spans="1:33" s="20" customFormat="1" x14ac:dyDescent="0.3">
      <c r="A229" s="43">
        <v>42231</v>
      </c>
      <c r="B229" s="74">
        <v>17.8</v>
      </c>
      <c r="C229" s="32">
        <v>32.9</v>
      </c>
      <c r="D229" s="32">
        <v>24.5</v>
      </c>
      <c r="E229" s="32">
        <v>33.799999999999997</v>
      </c>
      <c r="F229" s="32">
        <v>17.600000000000001</v>
      </c>
      <c r="G229" s="32">
        <v>24.925000000000001</v>
      </c>
      <c r="H229" s="81">
        <v>25.2</v>
      </c>
      <c r="I229" s="44">
        <v>21.3</v>
      </c>
      <c r="J229" s="14">
        <v>15.3</v>
      </c>
      <c r="K229" s="78">
        <v>17.577454545454543</v>
      </c>
      <c r="L229" s="356">
        <v>88</v>
      </c>
      <c r="M229" s="23">
        <v>38</v>
      </c>
      <c r="N229" s="358">
        <v>66.098181818181814</v>
      </c>
      <c r="O229" s="132">
        <v>1011.6</v>
      </c>
      <c r="P229" s="21">
        <v>1007.1</v>
      </c>
      <c r="Q229" s="70">
        <v>1009.4069444444436</v>
      </c>
      <c r="R229" s="67">
        <v>3.7</v>
      </c>
      <c r="S229" s="67">
        <v>2.9</v>
      </c>
      <c r="T229" s="24">
        <v>0.6</v>
      </c>
      <c r="U229" s="311" t="s">
        <v>69</v>
      </c>
      <c r="V229" s="315"/>
      <c r="W229" s="25">
        <v>0</v>
      </c>
      <c r="X229" s="26">
        <v>0</v>
      </c>
      <c r="Y229" s="27">
        <v>0</v>
      </c>
      <c r="Z229" s="29">
        <v>0</v>
      </c>
      <c r="AA229" s="316" t="s">
        <v>203</v>
      </c>
      <c r="AB229" s="28"/>
      <c r="AG229" s="319"/>
    </row>
    <row r="230" spans="1:33" s="20" customFormat="1" x14ac:dyDescent="0.3">
      <c r="A230" s="43">
        <v>42232</v>
      </c>
      <c r="B230" s="74">
        <v>17.600000000000001</v>
      </c>
      <c r="C230" s="32">
        <v>29.9</v>
      </c>
      <c r="D230" s="32">
        <v>21.2</v>
      </c>
      <c r="E230" s="32">
        <v>31.3</v>
      </c>
      <c r="F230" s="32">
        <v>17.2</v>
      </c>
      <c r="G230" s="32">
        <v>22.475000000000001</v>
      </c>
      <c r="H230" s="81">
        <v>22.8</v>
      </c>
      <c r="I230" s="44">
        <v>20.8</v>
      </c>
      <c r="J230" s="14">
        <v>14.7</v>
      </c>
      <c r="K230" s="78">
        <v>17.865277777777788</v>
      </c>
      <c r="L230" s="356">
        <v>92</v>
      </c>
      <c r="M230" s="23">
        <v>42</v>
      </c>
      <c r="N230" s="358">
        <v>75.232638888888886</v>
      </c>
      <c r="O230" s="132">
        <v>1009.4</v>
      </c>
      <c r="P230" s="21">
        <v>1007.6</v>
      </c>
      <c r="Q230" s="70">
        <v>1008.7513888888893</v>
      </c>
      <c r="R230" s="67">
        <v>4.4000000000000004</v>
      </c>
      <c r="S230" s="67">
        <v>3.6</v>
      </c>
      <c r="T230" s="24">
        <v>0.7</v>
      </c>
      <c r="U230" s="311" t="s">
        <v>117</v>
      </c>
      <c r="V230" s="315" t="s">
        <v>52</v>
      </c>
      <c r="W230" s="25">
        <v>10.8</v>
      </c>
      <c r="X230" s="26">
        <v>1.2</v>
      </c>
      <c r="Y230" s="27">
        <v>0</v>
      </c>
      <c r="Z230" s="29">
        <v>0</v>
      </c>
      <c r="AA230" s="316" t="s">
        <v>350</v>
      </c>
      <c r="AB230" s="28"/>
      <c r="AG230" s="319"/>
    </row>
    <row r="231" spans="1:33" s="20" customFormat="1" x14ac:dyDescent="0.3">
      <c r="A231" s="43">
        <v>42233</v>
      </c>
      <c r="B231" s="74">
        <v>18.100000000000001</v>
      </c>
      <c r="C231" s="32">
        <v>21.1</v>
      </c>
      <c r="D231" s="32">
        <v>21.7</v>
      </c>
      <c r="E231" s="32">
        <v>24.3</v>
      </c>
      <c r="F231" s="32">
        <v>17.600000000000001</v>
      </c>
      <c r="G231" s="32">
        <v>20.65</v>
      </c>
      <c r="H231" s="81">
        <v>20.6</v>
      </c>
      <c r="I231" s="44">
        <v>21.9</v>
      </c>
      <c r="J231" s="14">
        <v>16</v>
      </c>
      <c r="K231" s="78">
        <v>18.929513888888867</v>
      </c>
      <c r="L231" s="356">
        <v>98</v>
      </c>
      <c r="M231" s="23">
        <v>77</v>
      </c>
      <c r="N231" s="358">
        <v>89.899305555555557</v>
      </c>
      <c r="O231" s="132">
        <v>1009.7</v>
      </c>
      <c r="P231" s="21">
        <v>1007.3</v>
      </c>
      <c r="Q231" s="70">
        <v>1008.3944444444447</v>
      </c>
      <c r="R231" s="67">
        <v>3.1</v>
      </c>
      <c r="S231" s="67">
        <v>1.8</v>
      </c>
      <c r="T231" s="24">
        <v>0.5</v>
      </c>
      <c r="U231" s="311" t="s">
        <v>126</v>
      </c>
      <c r="V231" s="315" t="s">
        <v>52</v>
      </c>
      <c r="W231" s="25">
        <v>18</v>
      </c>
      <c r="X231" s="26">
        <v>3</v>
      </c>
      <c r="Y231" s="27">
        <v>0</v>
      </c>
      <c r="Z231" s="29">
        <v>0</v>
      </c>
      <c r="AA231" s="316" t="s">
        <v>156</v>
      </c>
      <c r="AB231" s="28"/>
      <c r="AG231" s="319"/>
    </row>
    <row r="232" spans="1:33" s="20" customFormat="1" x14ac:dyDescent="0.3">
      <c r="A232" s="43">
        <v>42234</v>
      </c>
      <c r="B232" s="74">
        <v>18.899999999999999</v>
      </c>
      <c r="C232" s="32">
        <v>22.1</v>
      </c>
      <c r="D232" s="32">
        <v>18.399999999999999</v>
      </c>
      <c r="E232" s="32">
        <v>24</v>
      </c>
      <c r="F232" s="32">
        <v>14</v>
      </c>
      <c r="G232" s="32">
        <v>19.45</v>
      </c>
      <c r="H232" s="81">
        <v>19.600000000000001</v>
      </c>
      <c r="I232" s="44">
        <v>19.2</v>
      </c>
      <c r="J232" s="14">
        <v>12</v>
      </c>
      <c r="K232" s="78">
        <v>16.403688524590176</v>
      </c>
      <c r="L232" s="356">
        <v>95</v>
      </c>
      <c r="M232" s="23">
        <v>48</v>
      </c>
      <c r="N232" s="358">
        <v>81.438524590163937</v>
      </c>
      <c r="O232" s="132">
        <v>1014.8</v>
      </c>
      <c r="P232" s="21">
        <v>1008.8</v>
      </c>
      <c r="Q232" s="70">
        <v>1011.8098360655734</v>
      </c>
      <c r="R232" s="67">
        <v>5.0999999999999996</v>
      </c>
      <c r="S232" s="67">
        <v>4.7</v>
      </c>
      <c r="T232" s="24">
        <v>0.9</v>
      </c>
      <c r="U232" s="311" t="s">
        <v>124</v>
      </c>
      <c r="V232" s="315"/>
      <c r="W232" s="25">
        <v>0</v>
      </c>
      <c r="X232" s="26">
        <v>0</v>
      </c>
      <c r="Y232" s="27">
        <v>0</v>
      </c>
      <c r="Z232" s="29">
        <v>0</v>
      </c>
      <c r="AA232" s="316" t="s">
        <v>60</v>
      </c>
      <c r="AB232" s="28"/>
      <c r="AG232" s="319"/>
    </row>
    <row r="233" spans="1:33" s="20" customFormat="1" x14ac:dyDescent="0.3">
      <c r="A233" s="43">
        <v>42235</v>
      </c>
      <c r="B233" s="74">
        <v>11.3</v>
      </c>
      <c r="C233" s="32">
        <v>26.1</v>
      </c>
      <c r="D233" s="32">
        <v>20.6</v>
      </c>
      <c r="E233" s="32">
        <v>27.9</v>
      </c>
      <c r="F233" s="32">
        <v>10</v>
      </c>
      <c r="G233" s="32">
        <v>19.650000000000002</v>
      </c>
      <c r="H233" s="81">
        <v>19.100000000000001</v>
      </c>
      <c r="I233" s="44">
        <v>14.6</v>
      </c>
      <c r="J233" s="14">
        <v>8.5</v>
      </c>
      <c r="K233" s="78">
        <v>10.770034843205577</v>
      </c>
      <c r="L233" s="356">
        <v>99</v>
      </c>
      <c r="M233" s="23">
        <v>35</v>
      </c>
      <c r="N233" s="358">
        <v>63.599303135888505</v>
      </c>
      <c r="O233" s="132">
        <v>1019.2</v>
      </c>
      <c r="P233" s="21">
        <v>1014.5</v>
      </c>
      <c r="Q233" s="70">
        <v>1015.9701388888903</v>
      </c>
      <c r="R233" s="67">
        <v>8.8000000000000007</v>
      </c>
      <c r="S233" s="67">
        <v>6.5</v>
      </c>
      <c r="T233" s="24">
        <v>3.1</v>
      </c>
      <c r="U233" s="311" t="s">
        <v>124</v>
      </c>
      <c r="V233" s="315"/>
      <c r="W233" s="25">
        <v>0</v>
      </c>
      <c r="X233" s="26">
        <v>0</v>
      </c>
      <c r="Y233" s="27">
        <v>0</v>
      </c>
      <c r="Z233" s="29">
        <v>0</v>
      </c>
      <c r="AA233" s="316" t="s">
        <v>189</v>
      </c>
      <c r="AB233" s="28"/>
      <c r="AG233" s="319"/>
    </row>
    <row r="234" spans="1:33" s="20" customFormat="1" x14ac:dyDescent="0.3">
      <c r="A234" s="43">
        <v>42236</v>
      </c>
      <c r="B234" s="74">
        <v>9.5</v>
      </c>
      <c r="C234" s="32">
        <v>26.1</v>
      </c>
      <c r="D234" s="32">
        <v>18.7</v>
      </c>
      <c r="E234" s="32">
        <v>26.9</v>
      </c>
      <c r="F234" s="32">
        <v>7.9</v>
      </c>
      <c r="G234" s="32">
        <v>18.25</v>
      </c>
      <c r="H234" s="81">
        <v>18.100000000000001</v>
      </c>
      <c r="I234" s="44">
        <v>12.1</v>
      </c>
      <c r="J234" s="14">
        <v>3.3</v>
      </c>
      <c r="K234" s="78">
        <v>6.8954225352112664</v>
      </c>
      <c r="L234" s="356">
        <v>99</v>
      </c>
      <c r="M234" s="23">
        <v>23</v>
      </c>
      <c r="N234" s="358">
        <v>54.559859154929576</v>
      </c>
      <c r="O234" s="132">
        <v>1024.0999999999999</v>
      </c>
      <c r="P234" s="21">
        <v>1019</v>
      </c>
      <c r="Q234" s="70">
        <v>1021.0020833333336</v>
      </c>
      <c r="R234" s="67">
        <v>8.1999999999999993</v>
      </c>
      <c r="S234" s="67">
        <v>7.5</v>
      </c>
      <c r="T234" s="24">
        <v>1.8</v>
      </c>
      <c r="U234" s="311" t="s">
        <v>125</v>
      </c>
      <c r="V234" s="315"/>
      <c r="W234" s="25">
        <v>0</v>
      </c>
      <c r="X234" s="26">
        <v>0</v>
      </c>
      <c r="Y234" s="27">
        <v>0</v>
      </c>
      <c r="Z234" s="29">
        <v>0</v>
      </c>
      <c r="AA234" s="316" t="s">
        <v>189</v>
      </c>
      <c r="AB234" s="28"/>
      <c r="AG234" s="319"/>
    </row>
    <row r="235" spans="1:33" s="20" customFormat="1" x14ac:dyDescent="0.3">
      <c r="A235" s="43">
        <v>42237</v>
      </c>
      <c r="B235" s="74">
        <v>7.4</v>
      </c>
      <c r="C235" s="32">
        <v>23.9</v>
      </c>
      <c r="D235" s="32">
        <v>19.899999999999999</v>
      </c>
      <c r="E235" s="32">
        <v>26.3</v>
      </c>
      <c r="F235" s="32">
        <v>5.9</v>
      </c>
      <c r="G235" s="32">
        <v>17.774999999999999</v>
      </c>
      <c r="H235" s="81">
        <v>17.399999999999999</v>
      </c>
      <c r="I235" s="44">
        <v>11.2</v>
      </c>
      <c r="J235" s="14">
        <v>3.8</v>
      </c>
      <c r="K235" s="78">
        <v>7.0999999999999925</v>
      </c>
      <c r="L235" s="356">
        <v>99</v>
      </c>
      <c r="M235" s="23">
        <v>24</v>
      </c>
      <c r="N235" s="358">
        <v>57.537366548042705</v>
      </c>
      <c r="O235" s="132">
        <v>1024.8</v>
      </c>
      <c r="P235" s="21">
        <v>1021.9</v>
      </c>
      <c r="Q235" s="70">
        <v>1023.4341637010679</v>
      </c>
      <c r="R235" s="67">
        <v>7.5</v>
      </c>
      <c r="S235" s="67">
        <v>5.4</v>
      </c>
      <c r="T235" s="24">
        <v>2.6</v>
      </c>
      <c r="U235" s="311" t="s">
        <v>124</v>
      </c>
      <c r="V235" s="315"/>
      <c r="W235" s="25">
        <v>0</v>
      </c>
      <c r="X235" s="26">
        <v>0</v>
      </c>
      <c r="Y235" s="27">
        <v>0</v>
      </c>
      <c r="Z235" s="29">
        <v>0</v>
      </c>
      <c r="AA235" s="316" t="s">
        <v>189</v>
      </c>
      <c r="AB235" s="28"/>
      <c r="AG235" s="319"/>
    </row>
    <row r="236" spans="1:33" s="20" customFormat="1" x14ac:dyDescent="0.3">
      <c r="A236" s="43">
        <v>42238</v>
      </c>
      <c r="B236" s="74">
        <v>8.1</v>
      </c>
      <c r="C236" s="32">
        <v>26.3</v>
      </c>
      <c r="D236" s="32">
        <v>17.8</v>
      </c>
      <c r="E236" s="32">
        <v>27</v>
      </c>
      <c r="F236" s="32">
        <v>7</v>
      </c>
      <c r="G236" s="32">
        <v>17.5</v>
      </c>
      <c r="H236" s="81">
        <v>17.399999999999999</v>
      </c>
      <c r="I236" s="44">
        <v>12.9</v>
      </c>
      <c r="J236" s="14">
        <v>5.9</v>
      </c>
      <c r="K236" s="78">
        <v>9.5376383763837644</v>
      </c>
      <c r="L236" s="356">
        <v>97</v>
      </c>
      <c r="M236" s="23">
        <v>26</v>
      </c>
      <c r="N236" s="358">
        <v>63.760147601476014</v>
      </c>
      <c r="O236" s="132">
        <v>1022.9</v>
      </c>
      <c r="P236" s="21">
        <v>1019.2</v>
      </c>
      <c r="Q236" s="70">
        <v>1020.7494505494499</v>
      </c>
      <c r="R236" s="67">
        <v>5.8</v>
      </c>
      <c r="S236" s="67">
        <v>5.0999999999999996</v>
      </c>
      <c r="T236" s="24">
        <v>1.3</v>
      </c>
      <c r="U236" s="311" t="s">
        <v>44</v>
      </c>
      <c r="V236" s="315"/>
      <c r="W236" s="25">
        <v>0</v>
      </c>
      <c r="X236" s="26">
        <v>0</v>
      </c>
      <c r="Y236" s="27">
        <v>0</v>
      </c>
      <c r="Z236" s="29">
        <v>0</v>
      </c>
      <c r="AA236" s="316" t="s">
        <v>165</v>
      </c>
      <c r="AB236" s="28"/>
      <c r="AG236" s="319"/>
    </row>
    <row r="237" spans="1:33" s="20" customFormat="1" x14ac:dyDescent="0.3">
      <c r="A237" s="43">
        <v>42239</v>
      </c>
      <c r="B237" s="74">
        <v>13.6</v>
      </c>
      <c r="C237" s="32">
        <v>23.5</v>
      </c>
      <c r="D237" s="32">
        <v>16.899999999999999</v>
      </c>
      <c r="E237" s="32">
        <v>27.1</v>
      </c>
      <c r="F237" s="32">
        <v>11.9</v>
      </c>
      <c r="G237" s="32">
        <v>17.725000000000001</v>
      </c>
      <c r="H237" s="81">
        <v>18.7</v>
      </c>
      <c r="I237" s="44">
        <v>14.8</v>
      </c>
      <c r="J237" s="14">
        <v>10.3</v>
      </c>
      <c r="K237" s="78">
        <v>12.533571428571442</v>
      </c>
      <c r="L237" s="356">
        <v>96</v>
      </c>
      <c r="M237" s="23">
        <v>35</v>
      </c>
      <c r="N237" s="358">
        <v>70.496428571428567</v>
      </c>
      <c r="O237" s="132">
        <v>1019.3</v>
      </c>
      <c r="P237" s="21">
        <v>1015.6</v>
      </c>
      <c r="Q237" s="70">
        <v>1017.335231316726</v>
      </c>
      <c r="R237" s="67">
        <v>2.7</v>
      </c>
      <c r="S237" s="67">
        <v>1.9</v>
      </c>
      <c r="T237" s="24">
        <v>0.8</v>
      </c>
      <c r="U237" s="311" t="s">
        <v>125</v>
      </c>
      <c r="V237" s="315" t="s">
        <v>163</v>
      </c>
      <c r="W237" s="25">
        <v>0</v>
      </c>
      <c r="X237" s="26">
        <v>0</v>
      </c>
      <c r="Y237" s="27">
        <v>0</v>
      </c>
      <c r="Z237" s="29">
        <v>0</v>
      </c>
      <c r="AA237" s="316" t="s">
        <v>165</v>
      </c>
      <c r="AB237" s="28"/>
      <c r="AG237" s="319"/>
    </row>
    <row r="238" spans="1:33" s="20" customFormat="1" x14ac:dyDescent="0.3">
      <c r="A238" s="43">
        <v>42240</v>
      </c>
      <c r="B238" s="74">
        <v>9.5</v>
      </c>
      <c r="C238" s="32">
        <v>28.1</v>
      </c>
      <c r="D238" s="32">
        <v>22</v>
      </c>
      <c r="E238" s="32">
        <v>28.6</v>
      </c>
      <c r="F238" s="32">
        <v>8.8000000000000007</v>
      </c>
      <c r="G238" s="32">
        <v>20.399999999999999</v>
      </c>
      <c r="H238" s="81">
        <v>19.3</v>
      </c>
      <c r="I238" s="44">
        <v>15.1</v>
      </c>
      <c r="J238" s="14">
        <v>8.1999999999999993</v>
      </c>
      <c r="K238" s="78">
        <v>11.159929078014176</v>
      </c>
      <c r="L238" s="356">
        <v>99</v>
      </c>
      <c r="M238" s="23">
        <v>29</v>
      </c>
      <c r="N238" s="358">
        <v>65.971631205673759</v>
      </c>
      <c r="O238" s="132">
        <v>1018.5</v>
      </c>
      <c r="P238" s="21">
        <v>1015.9</v>
      </c>
      <c r="Q238" s="70">
        <v>1017.0590909090924</v>
      </c>
      <c r="R238" s="67">
        <v>10.5</v>
      </c>
      <c r="S238" s="67">
        <v>5.5</v>
      </c>
      <c r="T238" s="24">
        <v>2.2000000000000002</v>
      </c>
      <c r="U238" s="311" t="s">
        <v>44</v>
      </c>
      <c r="V238" s="315"/>
      <c r="W238" s="25">
        <v>0</v>
      </c>
      <c r="X238" s="26">
        <v>0</v>
      </c>
      <c r="Y238" s="27">
        <v>0</v>
      </c>
      <c r="Z238" s="29">
        <v>0</v>
      </c>
      <c r="AA238" s="316" t="s">
        <v>165</v>
      </c>
      <c r="AB238" s="28"/>
      <c r="AG238" s="319"/>
    </row>
    <row r="239" spans="1:33" s="20" customFormat="1" x14ac:dyDescent="0.3">
      <c r="A239" s="43">
        <v>42241</v>
      </c>
      <c r="B239" s="74">
        <v>12.3</v>
      </c>
      <c r="C239" s="32">
        <v>26.2</v>
      </c>
      <c r="D239" s="32">
        <v>18.600000000000001</v>
      </c>
      <c r="E239" s="32">
        <v>27.4</v>
      </c>
      <c r="F239" s="32">
        <v>11.3</v>
      </c>
      <c r="G239" s="32">
        <v>18.925000000000001</v>
      </c>
      <c r="H239" s="81">
        <v>19.8</v>
      </c>
      <c r="I239" s="44">
        <v>16.5</v>
      </c>
      <c r="J239" s="14">
        <v>10.5</v>
      </c>
      <c r="K239" s="78">
        <v>13.18680555555556</v>
      </c>
      <c r="L239" s="356">
        <v>99</v>
      </c>
      <c r="M239" s="23">
        <v>37</v>
      </c>
      <c r="N239" s="358">
        <v>69.28125</v>
      </c>
      <c r="O239" s="132">
        <v>1020.3</v>
      </c>
      <c r="P239" s="21">
        <v>1016.1</v>
      </c>
      <c r="Q239" s="70">
        <v>1017.3187499999999</v>
      </c>
      <c r="R239" s="67">
        <v>7.1</v>
      </c>
      <c r="S239" s="67">
        <v>4.3</v>
      </c>
      <c r="T239" s="24">
        <v>1.5</v>
      </c>
      <c r="U239" s="311" t="s">
        <v>117</v>
      </c>
      <c r="V239" s="315" t="s">
        <v>163</v>
      </c>
      <c r="W239" s="25">
        <v>0</v>
      </c>
      <c r="X239" s="26">
        <v>0</v>
      </c>
      <c r="Y239" s="27">
        <v>0</v>
      </c>
      <c r="Z239" s="29">
        <v>0</v>
      </c>
      <c r="AA239" s="316" t="s">
        <v>60</v>
      </c>
      <c r="AB239" s="28"/>
      <c r="AG239" s="319"/>
    </row>
    <row r="240" spans="1:33" s="20" customFormat="1" x14ac:dyDescent="0.3">
      <c r="A240" s="43">
        <v>42242</v>
      </c>
      <c r="B240" s="74">
        <v>15.8</v>
      </c>
      <c r="C240" s="32">
        <v>26.1</v>
      </c>
      <c r="D240" s="32">
        <v>19.5</v>
      </c>
      <c r="E240" s="32">
        <v>27.2</v>
      </c>
      <c r="F240" s="32">
        <v>13.8</v>
      </c>
      <c r="G240" s="32">
        <v>20.225000000000001</v>
      </c>
      <c r="H240" s="81">
        <v>19.5</v>
      </c>
      <c r="I240" s="44">
        <v>14.2</v>
      </c>
      <c r="J240" s="14">
        <v>11.9</v>
      </c>
      <c r="K240" s="78">
        <v>13.13715277777778</v>
      </c>
      <c r="L240" s="356">
        <v>93</v>
      </c>
      <c r="M240" s="23">
        <v>39</v>
      </c>
      <c r="N240" s="358">
        <v>67.788194444444443</v>
      </c>
      <c r="O240" s="132">
        <v>1021.7</v>
      </c>
      <c r="P240" s="21">
        <v>1018.9</v>
      </c>
      <c r="Q240" s="70">
        <v>1020.4503472222217</v>
      </c>
      <c r="R240" s="67">
        <v>5.8</v>
      </c>
      <c r="S240" s="67">
        <v>3</v>
      </c>
      <c r="T240" s="24">
        <v>1.3</v>
      </c>
      <c r="U240" s="311" t="s">
        <v>131</v>
      </c>
      <c r="V240" s="315"/>
      <c r="W240" s="25">
        <v>0</v>
      </c>
      <c r="X240" s="26">
        <v>0</v>
      </c>
      <c r="Y240" s="27">
        <v>0</v>
      </c>
      <c r="Z240" s="29">
        <v>0</v>
      </c>
      <c r="AA240" s="316" t="s">
        <v>189</v>
      </c>
      <c r="AB240" s="28"/>
      <c r="AG240" s="319"/>
    </row>
    <row r="241" spans="1:33" s="20" customFormat="1" x14ac:dyDescent="0.3">
      <c r="A241" s="43">
        <v>42243</v>
      </c>
      <c r="B241" s="74">
        <v>9.6999999999999993</v>
      </c>
      <c r="C241" s="32">
        <v>31.2</v>
      </c>
      <c r="D241" s="32">
        <v>21.8</v>
      </c>
      <c r="E241" s="32">
        <v>31.8</v>
      </c>
      <c r="F241" s="32">
        <v>9.6</v>
      </c>
      <c r="G241" s="32">
        <v>21.125</v>
      </c>
      <c r="H241" s="81">
        <v>20.9</v>
      </c>
      <c r="I241" s="44">
        <v>17.3</v>
      </c>
      <c r="J241" s="14">
        <v>9.5</v>
      </c>
      <c r="K241" s="78">
        <v>13.854964539007087</v>
      </c>
      <c r="L241" s="356">
        <v>99</v>
      </c>
      <c r="M241" s="23">
        <v>33</v>
      </c>
      <c r="N241" s="358">
        <v>70.053191489361708</v>
      </c>
      <c r="O241" s="132">
        <v>1020.4</v>
      </c>
      <c r="P241" s="21">
        <v>1016.5</v>
      </c>
      <c r="Q241" s="70">
        <v>1018.6524305555563</v>
      </c>
      <c r="R241" s="67">
        <v>8.1999999999999993</v>
      </c>
      <c r="S241" s="67">
        <v>4.9000000000000004</v>
      </c>
      <c r="T241" s="24">
        <v>1.7</v>
      </c>
      <c r="U241" s="311" t="s">
        <v>117</v>
      </c>
      <c r="V241" s="315"/>
      <c r="W241" s="25">
        <v>0</v>
      </c>
      <c r="X241" s="26">
        <v>0</v>
      </c>
      <c r="Y241" s="27">
        <v>0</v>
      </c>
      <c r="Z241" s="29">
        <v>0</v>
      </c>
      <c r="AA241" s="316" t="s">
        <v>145</v>
      </c>
      <c r="AB241" s="28"/>
      <c r="AG241" s="319"/>
    </row>
    <row r="242" spans="1:33" s="20" customFormat="1" x14ac:dyDescent="0.3">
      <c r="A242" s="43">
        <v>42244</v>
      </c>
      <c r="B242" s="74">
        <v>14.1</v>
      </c>
      <c r="C242" s="32">
        <v>33.299999999999997</v>
      </c>
      <c r="D242" s="32">
        <v>26.5</v>
      </c>
      <c r="E242" s="32">
        <v>34.6</v>
      </c>
      <c r="F242" s="32">
        <v>14.1</v>
      </c>
      <c r="G242" s="32">
        <v>25.1</v>
      </c>
      <c r="H242" s="81">
        <v>23.9</v>
      </c>
      <c r="I242" s="44">
        <v>19.3</v>
      </c>
      <c r="J242" s="14">
        <v>13.5</v>
      </c>
      <c r="K242" s="78">
        <v>15.831205673758861</v>
      </c>
      <c r="L242" s="356">
        <v>99</v>
      </c>
      <c r="M242" s="23">
        <v>31</v>
      </c>
      <c r="N242" s="358">
        <v>67.202127659574472</v>
      </c>
      <c r="O242" s="132">
        <v>1020.2</v>
      </c>
      <c r="P242" s="21">
        <v>1016.6</v>
      </c>
      <c r="Q242" s="70">
        <v>1017.6937500000001</v>
      </c>
      <c r="R242" s="67">
        <v>9.5</v>
      </c>
      <c r="S242" s="67">
        <v>6.3</v>
      </c>
      <c r="T242" s="24">
        <v>2.6</v>
      </c>
      <c r="U242" s="311" t="s">
        <v>117</v>
      </c>
      <c r="V242" s="315"/>
      <c r="W242" s="25">
        <v>0</v>
      </c>
      <c r="X242" s="26">
        <v>0</v>
      </c>
      <c r="Y242" s="27">
        <v>0</v>
      </c>
      <c r="Z242" s="29">
        <v>0</v>
      </c>
      <c r="AA242" s="316" t="s">
        <v>145</v>
      </c>
      <c r="AB242" s="28"/>
      <c r="AG242" s="319"/>
    </row>
    <row r="243" spans="1:33" s="20" customFormat="1" x14ac:dyDescent="0.3">
      <c r="A243" s="43">
        <v>42245</v>
      </c>
      <c r="B243" s="74">
        <v>15.3</v>
      </c>
      <c r="C243" s="32">
        <v>34.9</v>
      </c>
      <c r="D243" s="32">
        <v>24.2</v>
      </c>
      <c r="E243" s="32">
        <v>35.299999999999997</v>
      </c>
      <c r="F243" s="32">
        <v>15.3</v>
      </c>
      <c r="G243" s="32">
        <v>24.65</v>
      </c>
      <c r="H243" s="81">
        <v>24.8</v>
      </c>
      <c r="I243" s="44">
        <v>19.899999999999999</v>
      </c>
      <c r="J243" s="14">
        <v>15.2</v>
      </c>
      <c r="K243" s="78">
        <v>17.614181818181809</v>
      </c>
      <c r="L243" s="356">
        <v>99</v>
      </c>
      <c r="M243" s="23">
        <v>35</v>
      </c>
      <c r="N243" s="358">
        <v>68.676363636363632</v>
      </c>
      <c r="O243" s="132">
        <v>1024.4000000000001</v>
      </c>
      <c r="P243" s="21">
        <v>1020.1</v>
      </c>
      <c r="Q243" s="70">
        <v>1022.4916666666668</v>
      </c>
      <c r="R243" s="67">
        <v>5.8</v>
      </c>
      <c r="S243" s="67">
        <v>3.7</v>
      </c>
      <c r="T243" s="24">
        <v>1.2</v>
      </c>
      <c r="U243" s="311" t="s">
        <v>124</v>
      </c>
      <c r="V243" s="315" t="s">
        <v>163</v>
      </c>
      <c r="W243" s="25">
        <v>0</v>
      </c>
      <c r="X243" s="26">
        <v>0</v>
      </c>
      <c r="Y243" s="27">
        <v>0</v>
      </c>
      <c r="Z243" s="29">
        <v>0</v>
      </c>
      <c r="AA243" s="316" t="s">
        <v>189</v>
      </c>
      <c r="AB243" s="28"/>
      <c r="AG243" s="319"/>
    </row>
    <row r="244" spans="1:33" s="20" customFormat="1" x14ac:dyDescent="0.3">
      <c r="A244" s="43">
        <v>42246</v>
      </c>
      <c r="B244" s="74">
        <v>15.6</v>
      </c>
      <c r="C244" s="32">
        <v>37</v>
      </c>
      <c r="D244" s="32">
        <v>30</v>
      </c>
      <c r="E244" s="32">
        <v>37</v>
      </c>
      <c r="F244" s="32">
        <v>15.2</v>
      </c>
      <c r="G244" s="32">
        <v>28.15</v>
      </c>
      <c r="H244" s="81">
        <v>26.7</v>
      </c>
      <c r="I244" s="44">
        <v>19.899999999999999</v>
      </c>
      <c r="J244" s="14">
        <v>15.1</v>
      </c>
      <c r="K244" s="78">
        <v>17.155087719298237</v>
      </c>
      <c r="L244" s="356">
        <v>99</v>
      </c>
      <c r="M244" s="23">
        <v>29</v>
      </c>
      <c r="N244" s="358">
        <v>62.231578947368419</v>
      </c>
      <c r="O244" s="132">
        <v>1024.8</v>
      </c>
      <c r="P244" s="21">
        <v>1018.6</v>
      </c>
      <c r="Q244" s="70">
        <v>1021.8305555555554</v>
      </c>
      <c r="R244" s="67">
        <v>7.1</v>
      </c>
      <c r="S244" s="67">
        <v>4.5999999999999996</v>
      </c>
      <c r="T244" s="24">
        <v>1.2</v>
      </c>
      <c r="U244" s="311" t="s">
        <v>117</v>
      </c>
      <c r="V244" s="315"/>
      <c r="W244" s="25">
        <v>0</v>
      </c>
      <c r="X244" s="26">
        <v>0</v>
      </c>
      <c r="Y244" s="27">
        <v>0</v>
      </c>
      <c r="Z244" s="29">
        <v>0</v>
      </c>
      <c r="AA244" s="316" t="s">
        <v>151</v>
      </c>
      <c r="AB244" s="28"/>
      <c r="AG244" s="319"/>
    </row>
    <row r="245" spans="1:33" s="390" customFormat="1" ht="15" thickBot="1" x14ac:dyDescent="0.35">
      <c r="A245" s="375">
        <v>42247</v>
      </c>
      <c r="B245" s="376">
        <v>16.3</v>
      </c>
      <c r="C245" s="377">
        <v>34</v>
      </c>
      <c r="D245" s="377">
        <v>25.4</v>
      </c>
      <c r="E245" s="377">
        <v>36.6</v>
      </c>
      <c r="F245" s="377">
        <v>16.2</v>
      </c>
      <c r="G245" s="377">
        <v>25.274999999999999</v>
      </c>
      <c r="H245" s="378">
        <v>26.1</v>
      </c>
      <c r="I245" s="376">
        <v>20</v>
      </c>
      <c r="J245" s="377">
        <v>14.7</v>
      </c>
      <c r="K245" s="378">
        <v>16.93513513513513</v>
      </c>
      <c r="L245" s="379">
        <v>98</v>
      </c>
      <c r="M245" s="380">
        <v>28</v>
      </c>
      <c r="N245" s="381">
        <v>65.857142857142861</v>
      </c>
      <c r="O245" s="382">
        <v>1019.8</v>
      </c>
      <c r="P245" s="383">
        <v>1014.6</v>
      </c>
      <c r="Q245" s="384">
        <v>1017.6057915057913</v>
      </c>
      <c r="R245" s="385">
        <v>13.3</v>
      </c>
      <c r="S245" s="385">
        <v>6.2</v>
      </c>
      <c r="T245" s="386">
        <v>1.8</v>
      </c>
      <c r="U245" s="387" t="s">
        <v>117</v>
      </c>
      <c r="V245" s="317"/>
      <c r="W245" s="47">
        <v>0</v>
      </c>
      <c r="X245" s="48">
        <v>0</v>
      </c>
      <c r="Y245" s="49">
        <v>0</v>
      </c>
      <c r="Z245" s="50">
        <v>0</v>
      </c>
      <c r="AA245" s="388" t="s">
        <v>68</v>
      </c>
      <c r="AB245" s="389"/>
      <c r="AG245" s="391"/>
    </row>
    <row r="246" spans="1:33" s="37" customFormat="1" x14ac:dyDescent="0.3">
      <c r="A246" s="42">
        <v>42248</v>
      </c>
      <c r="B246" s="74">
        <v>15.3</v>
      </c>
      <c r="C246" s="32">
        <v>34.4</v>
      </c>
      <c r="D246" s="32">
        <v>26.4</v>
      </c>
      <c r="E246" s="32">
        <v>36.200000000000003</v>
      </c>
      <c r="F246" s="32">
        <v>15.2</v>
      </c>
      <c r="G246" s="32">
        <v>25.625</v>
      </c>
      <c r="H246" s="81">
        <v>25.4</v>
      </c>
      <c r="I246" s="74">
        <v>19.899999999999999</v>
      </c>
      <c r="J246" s="32">
        <v>12</v>
      </c>
      <c r="K246" s="81">
        <v>15.481118881118892</v>
      </c>
      <c r="L246" s="226">
        <v>99</v>
      </c>
      <c r="M246" s="33">
        <v>24</v>
      </c>
      <c r="N246" s="365">
        <v>61.36013986013986</v>
      </c>
      <c r="O246" s="133">
        <v>1015.1</v>
      </c>
      <c r="P246" s="34">
        <v>1009.4</v>
      </c>
      <c r="Q246" s="71">
        <v>1012.116319444445</v>
      </c>
      <c r="R246" s="127">
        <v>12.9</v>
      </c>
      <c r="S246" s="127">
        <v>6.4</v>
      </c>
      <c r="T246" s="35">
        <v>2.5</v>
      </c>
      <c r="U246" s="308" t="s">
        <v>117</v>
      </c>
      <c r="V246" s="318"/>
      <c r="W246" s="122">
        <v>0</v>
      </c>
      <c r="X246" s="123">
        <v>0</v>
      </c>
      <c r="Y246" s="124">
        <v>0</v>
      </c>
      <c r="Z246" s="128">
        <v>0</v>
      </c>
      <c r="AA246" s="310" t="s">
        <v>68</v>
      </c>
      <c r="AB246" s="36"/>
      <c r="AG246" s="45"/>
    </row>
    <row r="247" spans="1:33" s="20" customFormat="1" x14ac:dyDescent="0.3">
      <c r="A247" s="43">
        <v>42249</v>
      </c>
      <c r="B247" s="74">
        <v>13.5</v>
      </c>
      <c r="C247" s="32">
        <v>30.3</v>
      </c>
      <c r="D247" s="32">
        <v>18.8</v>
      </c>
      <c r="E247" s="32">
        <v>30.5</v>
      </c>
      <c r="F247" s="32">
        <v>13.5</v>
      </c>
      <c r="G247" s="32">
        <v>20.350000000000001</v>
      </c>
      <c r="H247" s="81">
        <v>21</v>
      </c>
      <c r="I247" s="44">
        <v>17.8</v>
      </c>
      <c r="J247" s="14">
        <v>13.4</v>
      </c>
      <c r="K247" s="78">
        <v>15.519860627177696</v>
      </c>
      <c r="L247" s="356">
        <v>99</v>
      </c>
      <c r="M247" s="23">
        <v>42</v>
      </c>
      <c r="N247" s="358">
        <v>73.891986062717777</v>
      </c>
      <c r="O247" s="132">
        <v>1015.9</v>
      </c>
      <c r="P247" s="21">
        <v>1009.5</v>
      </c>
      <c r="Q247" s="70">
        <v>1012.5260416666671</v>
      </c>
      <c r="R247" s="67">
        <v>8.8000000000000007</v>
      </c>
      <c r="S247" s="67">
        <v>4.8</v>
      </c>
      <c r="T247" s="24">
        <v>2</v>
      </c>
      <c r="U247" s="311" t="s">
        <v>124</v>
      </c>
      <c r="V247" s="312"/>
      <c r="W247" s="16">
        <v>0</v>
      </c>
      <c r="X247" s="17">
        <v>0</v>
      </c>
      <c r="Y247" s="18">
        <v>0</v>
      </c>
      <c r="Z247" s="46">
        <v>0</v>
      </c>
      <c r="AA247" s="313" t="s">
        <v>151</v>
      </c>
      <c r="AB247" s="28"/>
      <c r="AG247" s="319"/>
    </row>
    <row r="248" spans="1:33" s="20" customFormat="1" x14ac:dyDescent="0.3">
      <c r="A248" s="43">
        <v>42250</v>
      </c>
      <c r="B248" s="74">
        <v>17.2</v>
      </c>
      <c r="C248" s="32">
        <v>22</v>
      </c>
      <c r="D248" s="32">
        <v>18.7</v>
      </c>
      <c r="E248" s="32">
        <v>25.1</v>
      </c>
      <c r="F248" s="32">
        <v>15.7</v>
      </c>
      <c r="G248" s="32">
        <v>19.149999999999999</v>
      </c>
      <c r="H248" s="81">
        <v>19.600000000000001</v>
      </c>
      <c r="I248" s="44">
        <v>15.2</v>
      </c>
      <c r="J248" s="14">
        <v>13.5</v>
      </c>
      <c r="K248" s="78">
        <v>14.190209790209787</v>
      </c>
      <c r="L248" s="356">
        <v>89</v>
      </c>
      <c r="M248" s="23">
        <v>50</v>
      </c>
      <c r="N248" s="358">
        <v>71.86363636363636</v>
      </c>
      <c r="O248" s="132">
        <v>1016.5</v>
      </c>
      <c r="P248" s="21">
        <v>1013.8</v>
      </c>
      <c r="Q248" s="70">
        <v>1015.1197916666674</v>
      </c>
      <c r="R248" s="67">
        <v>7.8</v>
      </c>
      <c r="S248" s="67">
        <v>3.8</v>
      </c>
      <c r="T248" s="24">
        <v>1.5</v>
      </c>
      <c r="U248" s="311" t="s">
        <v>131</v>
      </c>
      <c r="V248" s="312"/>
      <c r="W248" s="16">
        <v>0</v>
      </c>
      <c r="X248" s="17">
        <v>0</v>
      </c>
      <c r="Y248" s="18">
        <v>0</v>
      </c>
      <c r="Z248" s="46">
        <v>0</v>
      </c>
      <c r="AA248" s="313" t="s">
        <v>60</v>
      </c>
      <c r="AB248" s="28"/>
      <c r="AG248" s="319"/>
    </row>
    <row r="249" spans="1:33" s="20" customFormat="1" x14ac:dyDescent="0.3">
      <c r="A249" s="43">
        <v>42251</v>
      </c>
      <c r="B249" s="74">
        <v>16.100000000000001</v>
      </c>
      <c r="C249" s="32">
        <v>22.4</v>
      </c>
      <c r="D249" s="32">
        <v>16.399999999999999</v>
      </c>
      <c r="E249" s="32">
        <v>24.6</v>
      </c>
      <c r="F249" s="32">
        <v>14.2</v>
      </c>
      <c r="G249" s="32">
        <v>17.824999999999999</v>
      </c>
      <c r="H249" s="81">
        <v>18.5</v>
      </c>
      <c r="I249" s="44">
        <v>18.7</v>
      </c>
      <c r="J249" s="14">
        <v>13.5</v>
      </c>
      <c r="K249" s="78">
        <v>15.17960000000001</v>
      </c>
      <c r="L249" s="356">
        <v>99</v>
      </c>
      <c r="M249" s="23">
        <v>58</v>
      </c>
      <c r="N249" s="358">
        <v>83.296000000000006</v>
      </c>
      <c r="O249" s="132">
        <v>1016.3</v>
      </c>
      <c r="P249" s="21">
        <v>1011.2</v>
      </c>
      <c r="Q249" s="70">
        <v>1013.450719424461</v>
      </c>
      <c r="R249" s="67">
        <v>5.0999999999999996</v>
      </c>
      <c r="S249" s="67">
        <v>3.4</v>
      </c>
      <c r="T249" s="24">
        <v>1.1000000000000001</v>
      </c>
      <c r="U249" s="311" t="s">
        <v>49</v>
      </c>
      <c r="V249" s="314" t="s">
        <v>52</v>
      </c>
      <c r="W249" s="16">
        <v>25</v>
      </c>
      <c r="X249" s="17">
        <v>23</v>
      </c>
      <c r="Y249" s="18">
        <v>0</v>
      </c>
      <c r="Z249" s="46">
        <v>0</v>
      </c>
      <c r="AA249" s="313" t="s">
        <v>194</v>
      </c>
      <c r="AB249" s="28"/>
      <c r="AG249" s="319"/>
    </row>
    <row r="250" spans="1:33" s="20" customFormat="1" x14ac:dyDescent="0.3">
      <c r="A250" s="43">
        <v>42252</v>
      </c>
      <c r="B250" s="74">
        <v>12.1</v>
      </c>
      <c r="C250" s="32">
        <v>19.100000000000001</v>
      </c>
      <c r="D250" s="32">
        <v>15.4</v>
      </c>
      <c r="E250" s="32">
        <v>21.6</v>
      </c>
      <c r="F250" s="32">
        <v>11.8</v>
      </c>
      <c r="G250" s="32">
        <v>15.5</v>
      </c>
      <c r="H250" s="81">
        <v>15.7</v>
      </c>
      <c r="I250" s="44">
        <v>16.100000000000001</v>
      </c>
      <c r="J250" s="14">
        <v>11.5</v>
      </c>
      <c r="K250" s="78">
        <v>13.878947368421048</v>
      </c>
      <c r="L250" s="356">
        <v>99</v>
      </c>
      <c r="M250" s="23">
        <v>60</v>
      </c>
      <c r="N250" s="358">
        <v>89.642105263157902</v>
      </c>
      <c r="O250" s="132">
        <v>1016.2</v>
      </c>
      <c r="P250" s="21">
        <v>1010.3</v>
      </c>
      <c r="Q250" s="70">
        <v>1013.1954861111111</v>
      </c>
      <c r="R250" s="67">
        <v>2.7</v>
      </c>
      <c r="S250" s="67">
        <v>1.6</v>
      </c>
      <c r="T250" s="24">
        <v>0.4</v>
      </c>
      <c r="U250" s="311" t="s">
        <v>49</v>
      </c>
      <c r="V250" s="314" t="s">
        <v>52</v>
      </c>
      <c r="W250" s="16">
        <v>7.2</v>
      </c>
      <c r="X250" s="17">
        <v>4.5</v>
      </c>
      <c r="Y250" s="18">
        <v>0</v>
      </c>
      <c r="Z250" s="46">
        <v>0</v>
      </c>
      <c r="AA250" s="313" t="s">
        <v>60</v>
      </c>
      <c r="AB250" s="28"/>
      <c r="AG250" s="319"/>
    </row>
    <row r="251" spans="1:33" s="20" customFormat="1" x14ac:dyDescent="0.3">
      <c r="A251" s="43">
        <v>42253</v>
      </c>
      <c r="B251" s="74">
        <v>13.1</v>
      </c>
      <c r="C251" s="32">
        <v>19.100000000000001</v>
      </c>
      <c r="D251" s="32">
        <v>11.4</v>
      </c>
      <c r="E251" s="32">
        <v>20.2</v>
      </c>
      <c r="F251" s="32">
        <v>10.199999999999999</v>
      </c>
      <c r="G251" s="32">
        <v>13.75</v>
      </c>
      <c r="H251" s="81">
        <v>14.8</v>
      </c>
      <c r="I251" s="44">
        <v>14.9</v>
      </c>
      <c r="J251" s="14">
        <v>6.9</v>
      </c>
      <c r="K251" s="78">
        <v>11.765277777777781</v>
      </c>
      <c r="L251" s="356">
        <v>99</v>
      </c>
      <c r="M251" s="23">
        <v>51</v>
      </c>
      <c r="N251" s="358">
        <v>83.059027777777771</v>
      </c>
      <c r="O251" s="132">
        <v>1016.1</v>
      </c>
      <c r="P251" s="21">
        <v>1010.6</v>
      </c>
      <c r="Q251" s="70">
        <v>1012.7826388888893</v>
      </c>
      <c r="R251" s="67">
        <v>5.8</v>
      </c>
      <c r="S251" s="67">
        <v>3.1</v>
      </c>
      <c r="T251" s="24">
        <v>0.7</v>
      </c>
      <c r="U251" s="311" t="s">
        <v>131</v>
      </c>
      <c r="V251" s="314" t="s">
        <v>52</v>
      </c>
      <c r="W251" s="16">
        <v>3.6</v>
      </c>
      <c r="X251" s="17">
        <v>1.8</v>
      </c>
      <c r="Y251" s="18">
        <v>0</v>
      </c>
      <c r="Z251" s="46">
        <v>0</v>
      </c>
      <c r="AA251" s="313" t="s">
        <v>204</v>
      </c>
      <c r="AB251" s="28"/>
      <c r="AG251" s="319"/>
    </row>
    <row r="252" spans="1:33" s="20" customFormat="1" x14ac:dyDescent="0.3">
      <c r="A252" s="43">
        <v>42254</v>
      </c>
      <c r="B252" s="74">
        <v>11.7</v>
      </c>
      <c r="C252" s="32">
        <v>17.100000000000001</v>
      </c>
      <c r="D252" s="32">
        <v>12.6</v>
      </c>
      <c r="E252" s="32">
        <v>17.100000000000001</v>
      </c>
      <c r="F252" s="32">
        <v>6.7</v>
      </c>
      <c r="G252" s="32">
        <v>13.5</v>
      </c>
      <c r="H252" s="81">
        <v>13.1</v>
      </c>
      <c r="I252" s="44">
        <v>10.1</v>
      </c>
      <c r="J252" s="14">
        <v>6</v>
      </c>
      <c r="K252" s="78">
        <v>8.1739583333333421</v>
      </c>
      <c r="L252" s="356">
        <v>98</v>
      </c>
      <c r="M252" s="23">
        <v>41</v>
      </c>
      <c r="N252" s="358">
        <v>70.065972222222229</v>
      </c>
      <c r="O252" s="132">
        <v>1020.2</v>
      </c>
      <c r="P252" s="21">
        <v>1015.7</v>
      </c>
      <c r="Q252" s="70">
        <v>1017.6045138888881</v>
      </c>
      <c r="R252" s="67">
        <v>6.8</v>
      </c>
      <c r="S252" s="67">
        <v>3.5</v>
      </c>
      <c r="T252" s="24">
        <v>0.9</v>
      </c>
      <c r="U252" s="311" t="s">
        <v>49</v>
      </c>
      <c r="V252" s="314" t="s">
        <v>163</v>
      </c>
      <c r="W252" s="16">
        <v>0</v>
      </c>
      <c r="X252" s="17">
        <v>0</v>
      </c>
      <c r="Y252" s="18">
        <v>0</v>
      </c>
      <c r="Z252" s="46">
        <v>0</v>
      </c>
      <c r="AA252" s="313" t="s">
        <v>159</v>
      </c>
      <c r="AB252" s="28"/>
      <c r="AG252" s="319"/>
    </row>
    <row r="253" spans="1:33" s="20" customFormat="1" x14ac:dyDescent="0.3">
      <c r="A253" s="43">
        <v>42255</v>
      </c>
      <c r="B253" s="74">
        <v>5</v>
      </c>
      <c r="C253" s="32">
        <v>18.399999999999999</v>
      </c>
      <c r="D253" s="32">
        <v>10.9</v>
      </c>
      <c r="E253" s="32">
        <v>19.5</v>
      </c>
      <c r="F253" s="32">
        <v>5</v>
      </c>
      <c r="G253" s="32">
        <v>11.3</v>
      </c>
      <c r="H253" s="81">
        <v>12.1</v>
      </c>
      <c r="I253" s="44">
        <v>10.199999999999999</v>
      </c>
      <c r="J253" s="14">
        <v>2.5</v>
      </c>
      <c r="K253" s="78">
        <v>5.7729824561403511</v>
      </c>
      <c r="L253" s="356">
        <v>99</v>
      </c>
      <c r="M253" s="23">
        <v>33</v>
      </c>
      <c r="N253" s="358">
        <v>71.073684210526309</v>
      </c>
      <c r="O253" s="132">
        <v>1021.6</v>
      </c>
      <c r="P253" s="21">
        <v>1019.3</v>
      </c>
      <c r="Q253" s="70">
        <v>1020.4531250000002</v>
      </c>
      <c r="R253" s="67">
        <v>4.4000000000000004</v>
      </c>
      <c r="S253" s="67">
        <v>2.6</v>
      </c>
      <c r="T253" s="24">
        <v>0.6</v>
      </c>
      <c r="U253" s="311" t="s">
        <v>131</v>
      </c>
      <c r="V253" s="314"/>
      <c r="W253" s="16">
        <v>0</v>
      </c>
      <c r="X253" s="17">
        <v>0</v>
      </c>
      <c r="Y253" s="18">
        <v>0</v>
      </c>
      <c r="Z253" s="46">
        <v>0</v>
      </c>
      <c r="AA253" s="313" t="s">
        <v>165</v>
      </c>
      <c r="AB253" s="28"/>
      <c r="AG253" s="319"/>
    </row>
    <row r="254" spans="1:33" s="20" customFormat="1" x14ac:dyDescent="0.3">
      <c r="A254" s="43">
        <v>42256</v>
      </c>
      <c r="B254" s="74">
        <v>7</v>
      </c>
      <c r="C254" s="32">
        <v>18.8</v>
      </c>
      <c r="D254" s="32">
        <v>12.6</v>
      </c>
      <c r="E254" s="32">
        <v>19.5</v>
      </c>
      <c r="F254" s="32">
        <v>6.4</v>
      </c>
      <c r="G254" s="32">
        <v>12.75</v>
      </c>
      <c r="H254" s="81">
        <v>12.9</v>
      </c>
      <c r="I254" s="44">
        <v>10.6</v>
      </c>
      <c r="J254" s="14">
        <v>5.9</v>
      </c>
      <c r="K254" s="78">
        <v>8.327464788732394</v>
      </c>
      <c r="L254" s="356">
        <v>99</v>
      </c>
      <c r="M254" s="23">
        <v>45</v>
      </c>
      <c r="N254" s="358">
        <v>76.359154929577471</v>
      </c>
      <c r="O254" s="132">
        <v>1024.0999999999999</v>
      </c>
      <c r="P254" s="21">
        <v>1021.1</v>
      </c>
      <c r="Q254" s="70">
        <v>1022.5421602787452</v>
      </c>
      <c r="R254" s="67">
        <v>5.0999999999999996</v>
      </c>
      <c r="S254" s="67">
        <v>2.7</v>
      </c>
      <c r="T254" s="24">
        <v>0.7</v>
      </c>
      <c r="U254" s="311" t="s">
        <v>49</v>
      </c>
      <c r="V254" s="314" t="s">
        <v>52</v>
      </c>
      <c r="W254" s="16">
        <v>3.6</v>
      </c>
      <c r="X254" s="17">
        <v>0.8</v>
      </c>
      <c r="Y254" s="18">
        <v>0</v>
      </c>
      <c r="Z254" s="46">
        <v>0</v>
      </c>
      <c r="AA254" s="313" t="s">
        <v>55</v>
      </c>
      <c r="AB254" s="28"/>
      <c r="AG254" s="319"/>
    </row>
    <row r="255" spans="1:33" s="20" customFormat="1" x14ac:dyDescent="0.3">
      <c r="A255" s="43">
        <v>42257</v>
      </c>
      <c r="B255" s="74">
        <v>5.5</v>
      </c>
      <c r="C255" s="32">
        <v>21.4</v>
      </c>
      <c r="D255" s="32">
        <v>13.2</v>
      </c>
      <c r="E255" s="32">
        <v>21.6</v>
      </c>
      <c r="F255" s="32">
        <v>4.9000000000000004</v>
      </c>
      <c r="G255" s="32">
        <v>13.324999999999999</v>
      </c>
      <c r="H255" s="81">
        <v>12.9</v>
      </c>
      <c r="I255" s="44">
        <v>13.4</v>
      </c>
      <c r="J255" s="14">
        <v>4.8</v>
      </c>
      <c r="K255" s="78">
        <v>10.046240601503758</v>
      </c>
      <c r="L255" s="356">
        <v>99</v>
      </c>
      <c r="M255" s="23">
        <v>44</v>
      </c>
      <c r="N255" s="358">
        <v>85.58646616541354</v>
      </c>
      <c r="O255" s="132">
        <v>1023.9</v>
      </c>
      <c r="P255" s="21">
        <v>1021.9</v>
      </c>
      <c r="Q255" s="70">
        <v>1023.0892473118297</v>
      </c>
      <c r="R255" s="67">
        <v>7.5</v>
      </c>
      <c r="S255" s="67">
        <v>4.4000000000000004</v>
      </c>
      <c r="T255" s="24">
        <v>0.7</v>
      </c>
      <c r="U255" s="311" t="s">
        <v>128</v>
      </c>
      <c r="V255" s="314" t="s">
        <v>52</v>
      </c>
      <c r="W255" s="16">
        <v>3.6</v>
      </c>
      <c r="X255" s="17">
        <v>0.4</v>
      </c>
      <c r="Y255" s="18">
        <v>0</v>
      </c>
      <c r="Z255" s="46">
        <v>0</v>
      </c>
      <c r="AA255" s="313" t="s">
        <v>55</v>
      </c>
      <c r="AB255" s="28"/>
      <c r="AG255" s="319"/>
    </row>
    <row r="256" spans="1:33" s="20" customFormat="1" x14ac:dyDescent="0.3">
      <c r="A256" s="43">
        <v>42258</v>
      </c>
      <c r="B256" s="74">
        <v>11.4</v>
      </c>
      <c r="C256" s="32">
        <v>20.399999999999999</v>
      </c>
      <c r="D256" s="32">
        <v>15.1</v>
      </c>
      <c r="E256" s="32">
        <v>20.5</v>
      </c>
      <c r="F256" s="32">
        <v>11.1</v>
      </c>
      <c r="G256" s="32">
        <v>15.5</v>
      </c>
      <c r="H256" s="81">
        <v>15.1</v>
      </c>
      <c r="I256" s="44">
        <v>15.8</v>
      </c>
      <c r="J256" s="14">
        <v>10.5</v>
      </c>
      <c r="K256" s="78">
        <v>11.925691699604741</v>
      </c>
      <c r="L256" s="356">
        <v>99</v>
      </c>
      <c r="M256" s="23">
        <v>55</v>
      </c>
      <c r="N256" s="358">
        <v>82.122529644268781</v>
      </c>
      <c r="O256" s="132">
        <v>1024.0999999999999</v>
      </c>
      <c r="P256" s="21">
        <v>1022.9</v>
      </c>
      <c r="Q256" s="70">
        <v>1023.397879858658</v>
      </c>
      <c r="R256" s="67">
        <v>3.7</v>
      </c>
      <c r="S256" s="67">
        <v>2.4</v>
      </c>
      <c r="T256" s="24">
        <v>0.6</v>
      </c>
      <c r="U256" s="311" t="s">
        <v>44</v>
      </c>
      <c r="V256" s="314" t="s">
        <v>163</v>
      </c>
      <c r="W256" s="16">
        <v>0</v>
      </c>
      <c r="X256" s="17">
        <v>0</v>
      </c>
      <c r="Y256" s="18">
        <v>0</v>
      </c>
      <c r="Z256" s="46">
        <v>0</v>
      </c>
      <c r="AA256" s="313" t="s">
        <v>66</v>
      </c>
      <c r="AB256" s="28"/>
      <c r="AG256" s="319"/>
    </row>
    <row r="257" spans="1:33" s="20" customFormat="1" x14ac:dyDescent="0.3">
      <c r="A257" s="43">
        <v>42259</v>
      </c>
      <c r="B257" s="74">
        <v>14.3</v>
      </c>
      <c r="C257" s="32">
        <v>17.399999999999999</v>
      </c>
      <c r="D257" s="32">
        <v>15.6</v>
      </c>
      <c r="E257" s="32">
        <v>19.3</v>
      </c>
      <c r="F257" s="32">
        <v>12.9</v>
      </c>
      <c r="G257" s="32">
        <v>15.725</v>
      </c>
      <c r="H257" s="81">
        <v>16</v>
      </c>
      <c r="I257" s="44">
        <v>15.7</v>
      </c>
      <c r="J257" s="14">
        <v>12.4</v>
      </c>
      <c r="K257" s="78">
        <v>14.046619217081856</v>
      </c>
      <c r="L257" s="356">
        <v>99</v>
      </c>
      <c r="M257" s="23">
        <v>74</v>
      </c>
      <c r="N257" s="358">
        <v>88.330960854092524</v>
      </c>
      <c r="O257" s="132">
        <v>1024.2</v>
      </c>
      <c r="P257" s="21">
        <v>1022</v>
      </c>
      <c r="Q257" s="70">
        <v>1023.1212543554001</v>
      </c>
      <c r="R257" s="67">
        <v>5.4</v>
      </c>
      <c r="S257" s="67">
        <v>3.6</v>
      </c>
      <c r="T257" s="24">
        <v>1.1000000000000001</v>
      </c>
      <c r="U257" s="311" t="s">
        <v>44</v>
      </c>
      <c r="V257" s="314" t="s">
        <v>52</v>
      </c>
      <c r="W257" s="16">
        <v>3.6</v>
      </c>
      <c r="X257" s="17">
        <v>4</v>
      </c>
      <c r="Y257" s="18">
        <v>0</v>
      </c>
      <c r="Z257" s="46">
        <v>0</v>
      </c>
      <c r="AA257" s="313" t="s">
        <v>202</v>
      </c>
      <c r="AB257" s="28"/>
      <c r="AG257" s="319"/>
    </row>
    <row r="258" spans="1:33" s="20" customFormat="1" x14ac:dyDescent="0.3">
      <c r="A258" s="43">
        <v>42260</v>
      </c>
      <c r="B258" s="74">
        <v>13.3</v>
      </c>
      <c r="C258" s="32">
        <v>23</v>
      </c>
      <c r="D258" s="32">
        <v>13.8</v>
      </c>
      <c r="E258" s="32">
        <v>23.8</v>
      </c>
      <c r="F258" s="32">
        <v>10.8</v>
      </c>
      <c r="G258" s="32">
        <v>15.975</v>
      </c>
      <c r="H258" s="81">
        <v>16.399999999999999</v>
      </c>
      <c r="I258" s="44">
        <v>15.5</v>
      </c>
      <c r="J258" s="14">
        <v>10.7</v>
      </c>
      <c r="K258" s="78">
        <v>12.890613718411558</v>
      </c>
      <c r="L258" s="356">
        <v>99</v>
      </c>
      <c r="M258" s="23">
        <v>47</v>
      </c>
      <c r="N258" s="358">
        <v>82.314079422382676</v>
      </c>
      <c r="O258" s="132">
        <v>1024.0999999999999</v>
      </c>
      <c r="P258" s="21">
        <v>1019.5</v>
      </c>
      <c r="Q258" s="70">
        <v>1022.0520833333335</v>
      </c>
      <c r="R258" s="67">
        <v>6.1</v>
      </c>
      <c r="S258" s="67">
        <v>4.5</v>
      </c>
      <c r="T258" s="24">
        <v>1.2</v>
      </c>
      <c r="U258" s="311" t="s">
        <v>44</v>
      </c>
      <c r="V258" s="315"/>
      <c r="W258" s="25">
        <v>0</v>
      </c>
      <c r="X258" s="26">
        <v>0</v>
      </c>
      <c r="Y258" s="27">
        <v>0</v>
      </c>
      <c r="Z258" s="29">
        <v>0</v>
      </c>
      <c r="AA258" s="316" t="s">
        <v>189</v>
      </c>
      <c r="AB258" s="28"/>
      <c r="AG258" s="319"/>
    </row>
    <row r="259" spans="1:33" s="20" customFormat="1" x14ac:dyDescent="0.3">
      <c r="A259" s="43">
        <v>42261</v>
      </c>
      <c r="B259" s="74">
        <v>10.9</v>
      </c>
      <c r="C259" s="32">
        <v>23.8</v>
      </c>
      <c r="D259" s="32">
        <v>22.9</v>
      </c>
      <c r="E259" s="32">
        <v>25.7</v>
      </c>
      <c r="F259" s="32">
        <v>8.9</v>
      </c>
      <c r="G259" s="32">
        <v>20.125</v>
      </c>
      <c r="H259" s="81">
        <v>18.7</v>
      </c>
      <c r="I259" s="44">
        <v>15</v>
      </c>
      <c r="J259" s="14">
        <v>8.8000000000000007</v>
      </c>
      <c r="K259" s="78">
        <v>11.556445993031362</v>
      </c>
      <c r="L259" s="356">
        <v>99</v>
      </c>
      <c r="M259" s="23">
        <v>41</v>
      </c>
      <c r="N259" s="358">
        <v>67.21254355400697</v>
      </c>
      <c r="O259" s="132">
        <v>1019.7</v>
      </c>
      <c r="P259" s="21">
        <v>1013.1</v>
      </c>
      <c r="Q259" s="70">
        <v>1016.6750000000003</v>
      </c>
      <c r="R259" s="67">
        <v>9.1999999999999993</v>
      </c>
      <c r="S259" s="67">
        <v>5.2</v>
      </c>
      <c r="T259" s="24">
        <v>2.2000000000000002</v>
      </c>
      <c r="U259" s="311" t="s">
        <v>44</v>
      </c>
      <c r="V259" s="315"/>
      <c r="W259" s="25">
        <v>0</v>
      </c>
      <c r="X259" s="26">
        <v>0</v>
      </c>
      <c r="Y259" s="27">
        <v>0</v>
      </c>
      <c r="Z259" s="29">
        <v>0</v>
      </c>
      <c r="AA259" s="316" t="s">
        <v>189</v>
      </c>
      <c r="AB259" s="28"/>
      <c r="AG259" s="319"/>
    </row>
    <row r="260" spans="1:33" s="20" customFormat="1" x14ac:dyDescent="0.3">
      <c r="A260" s="43">
        <v>42262</v>
      </c>
      <c r="B260" s="74">
        <v>16.5</v>
      </c>
      <c r="C260" s="32">
        <v>26</v>
      </c>
      <c r="D260" s="32">
        <v>22.9</v>
      </c>
      <c r="E260" s="32">
        <v>27.8</v>
      </c>
      <c r="F260" s="32">
        <v>16.2</v>
      </c>
      <c r="G260" s="32">
        <v>22.074999999999999</v>
      </c>
      <c r="H260" s="81">
        <v>22</v>
      </c>
      <c r="I260" s="44">
        <v>15.9</v>
      </c>
      <c r="J260" s="14">
        <v>11.4</v>
      </c>
      <c r="K260" s="78">
        <v>14.297916666666667</v>
      </c>
      <c r="L260" s="356">
        <v>86</v>
      </c>
      <c r="M260" s="23">
        <v>45</v>
      </c>
      <c r="N260" s="358">
        <v>63.055555555555557</v>
      </c>
      <c r="O260" s="132">
        <v>1017</v>
      </c>
      <c r="P260" s="21">
        <v>1013.1</v>
      </c>
      <c r="Q260" s="70">
        <v>1015.1256944444449</v>
      </c>
      <c r="R260" s="67">
        <v>7.8</v>
      </c>
      <c r="S260" s="67">
        <v>5.8</v>
      </c>
      <c r="T260" s="24">
        <v>1.8</v>
      </c>
      <c r="U260" s="311" t="s">
        <v>44</v>
      </c>
      <c r="V260" s="315" t="s">
        <v>52</v>
      </c>
      <c r="W260" s="25">
        <v>3.6</v>
      </c>
      <c r="X260" s="26">
        <v>0.3</v>
      </c>
      <c r="Y260" s="27">
        <v>0</v>
      </c>
      <c r="Z260" s="29">
        <v>0</v>
      </c>
      <c r="AA260" s="316" t="s">
        <v>165</v>
      </c>
      <c r="AB260" s="28"/>
      <c r="AG260" s="319"/>
    </row>
    <row r="261" spans="1:33" s="20" customFormat="1" x14ac:dyDescent="0.3">
      <c r="A261" s="43">
        <v>42263</v>
      </c>
      <c r="B261" s="74">
        <v>17.8</v>
      </c>
      <c r="C261" s="32">
        <v>27.1</v>
      </c>
      <c r="D261" s="32">
        <v>28.6</v>
      </c>
      <c r="E261" s="32">
        <v>28.6</v>
      </c>
      <c r="F261" s="32">
        <v>17</v>
      </c>
      <c r="G261" s="32">
        <v>25.525000000000002</v>
      </c>
      <c r="H261" s="81">
        <v>22.8</v>
      </c>
      <c r="I261" s="44">
        <v>17.399999999999999</v>
      </c>
      <c r="J261" s="14">
        <v>14.6</v>
      </c>
      <c r="K261" s="78">
        <v>13.3</v>
      </c>
      <c r="L261" s="356">
        <v>84</v>
      </c>
      <c r="M261" s="23">
        <v>48</v>
      </c>
      <c r="N261" s="358">
        <v>60.3</v>
      </c>
      <c r="O261" s="132">
        <v>1013.8</v>
      </c>
      <c r="P261" s="21">
        <v>1006.9</v>
      </c>
      <c r="Q261" s="70">
        <v>1011.0396694214874</v>
      </c>
      <c r="R261" s="67">
        <v>9.9</v>
      </c>
      <c r="S261" s="67">
        <v>5.7</v>
      </c>
      <c r="T261" s="24">
        <v>2.8</v>
      </c>
      <c r="U261" s="311" t="s">
        <v>117</v>
      </c>
      <c r="V261" s="315"/>
      <c r="W261" s="25">
        <v>0</v>
      </c>
      <c r="X261" s="26">
        <v>0</v>
      </c>
      <c r="Y261" s="27">
        <v>0</v>
      </c>
      <c r="Z261" s="29">
        <v>0</v>
      </c>
      <c r="AA261" s="316" t="s">
        <v>189</v>
      </c>
      <c r="AB261" s="28"/>
      <c r="AG261" s="319"/>
    </row>
    <row r="262" spans="1:33" s="20" customFormat="1" x14ac:dyDescent="0.3">
      <c r="A262" s="43">
        <v>42264</v>
      </c>
      <c r="B262" s="74">
        <v>20.7</v>
      </c>
      <c r="C262" s="32">
        <v>30.1</v>
      </c>
      <c r="D262" s="32">
        <v>28.3</v>
      </c>
      <c r="E262" s="32">
        <v>30.8</v>
      </c>
      <c r="F262" s="32">
        <v>20.6</v>
      </c>
      <c r="G262" s="32">
        <v>26.85</v>
      </c>
      <c r="H262" s="81">
        <v>26.3</v>
      </c>
      <c r="I262" s="44">
        <v>17.899999999999999</v>
      </c>
      <c r="J262" s="14">
        <v>15.3</v>
      </c>
      <c r="K262" s="78">
        <v>16.356944444444448</v>
      </c>
      <c r="L262" s="356">
        <v>73</v>
      </c>
      <c r="M262" s="23">
        <v>42</v>
      </c>
      <c r="N262" s="358">
        <v>55.243055555555557</v>
      </c>
      <c r="O262" s="132">
        <v>1008.5</v>
      </c>
      <c r="P262" s="21">
        <v>1005.9</v>
      </c>
      <c r="Q262" s="70">
        <v>1007.1670138888894</v>
      </c>
      <c r="R262" s="67">
        <v>12.6</v>
      </c>
      <c r="S262" s="67">
        <v>6.2</v>
      </c>
      <c r="T262" s="24">
        <v>3.4</v>
      </c>
      <c r="U262" s="311" t="s">
        <v>44</v>
      </c>
      <c r="V262" s="315"/>
      <c r="W262" s="25">
        <v>0</v>
      </c>
      <c r="X262" s="26">
        <v>0</v>
      </c>
      <c r="Y262" s="27">
        <v>0</v>
      </c>
      <c r="Z262" s="29">
        <v>0</v>
      </c>
      <c r="AA262" s="316" t="s">
        <v>189</v>
      </c>
      <c r="AB262" s="28"/>
      <c r="AG262" s="319"/>
    </row>
    <row r="263" spans="1:33" s="20" customFormat="1" x14ac:dyDescent="0.3">
      <c r="A263" s="43">
        <v>42265</v>
      </c>
      <c r="B263" s="74">
        <v>18.3</v>
      </c>
      <c r="C263" s="32">
        <v>32.299999999999997</v>
      </c>
      <c r="D263" s="32">
        <v>21.1</v>
      </c>
      <c r="E263" s="32">
        <v>33.299999999999997</v>
      </c>
      <c r="F263" s="32">
        <v>17.8</v>
      </c>
      <c r="G263" s="32">
        <v>23.2</v>
      </c>
      <c r="H263" s="81">
        <v>24.3</v>
      </c>
      <c r="I263" s="44">
        <v>18.2</v>
      </c>
      <c r="J263" s="14">
        <v>12.9</v>
      </c>
      <c r="K263" s="78">
        <v>16.117712177121753</v>
      </c>
      <c r="L263" s="356">
        <v>93</v>
      </c>
      <c r="M263" s="23">
        <v>36</v>
      </c>
      <c r="N263" s="358">
        <v>61.929889298892988</v>
      </c>
      <c r="O263" s="132">
        <v>1015.9</v>
      </c>
      <c r="P263" s="21">
        <v>1007.8</v>
      </c>
      <c r="Q263" s="70">
        <v>1013.5069444444445</v>
      </c>
      <c r="R263" s="67">
        <v>8.1999999999999993</v>
      </c>
      <c r="S263" s="67">
        <v>4.7</v>
      </c>
      <c r="T263" s="24">
        <v>1</v>
      </c>
      <c r="U263" s="311" t="s">
        <v>124</v>
      </c>
      <c r="V263" s="315"/>
      <c r="W263" s="25">
        <v>0</v>
      </c>
      <c r="X263" s="26">
        <v>0</v>
      </c>
      <c r="Y263" s="27">
        <v>0</v>
      </c>
      <c r="Z263" s="29">
        <v>0</v>
      </c>
      <c r="AA263" s="316" t="s">
        <v>151</v>
      </c>
      <c r="AB263" s="28"/>
      <c r="AG263" s="319"/>
    </row>
    <row r="264" spans="1:33" s="20" customFormat="1" x14ac:dyDescent="0.3">
      <c r="A264" s="43">
        <v>42266</v>
      </c>
      <c r="B264" s="74">
        <v>17.2</v>
      </c>
      <c r="C264" s="32">
        <v>17.899999999999999</v>
      </c>
      <c r="D264" s="32">
        <v>17.5</v>
      </c>
      <c r="E264" s="32">
        <v>20.9</v>
      </c>
      <c r="F264" s="32">
        <v>16.2</v>
      </c>
      <c r="G264" s="32">
        <v>17.524999999999999</v>
      </c>
      <c r="H264" s="81">
        <v>18.100000000000001</v>
      </c>
      <c r="I264" s="44">
        <v>18.5</v>
      </c>
      <c r="J264" s="14">
        <v>14.3</v>
      </c>
      <c r="K264" s="78">
        <v>16.238732394366195</v>
      </c>
      <c r="L264" s="356">
        <v>97</v>
      </c>
      <c r="M264" s="23">
        <v>78</v>
      </c>
      <c r="N264" s="358">
        <v>89.063380281690144</v>
      </c>
      <c r="O264" s="132">
        <v>1019.3</v>
      </c>
      <c r="P264" s="21">
        <v>1015.5</v>
      </c>
      <c r="Q264" s="70">
        <v>1017.055555555556</v>
      </c>
      <c r="R264" s="67">
        <v>4.4000000000000004</v>
      </c>
      <c r="S264" s="67">
        <v>2.4</v>
      </c>
      <c r="T264" s="24">
        <v>1.1000000000000001</v>
      </c>
      <c r="U264" s="311" t="s">
        <v>131</v>
      </c>
      <c r="V264" s="315" t="s">
        <v>52</v>
      </c>
      <c r="W264" s="25">
        <v>10.8</v>
      </c>
      <c r="X264" s="26">
        <v>4.8</v>
      </c>
      <c r="Y264" s="27">
        <v>0</v>
      </c>
      <c r="Z264" s="29">
        <v>0</v>
      </c>
      <c r="AA264" s="316" t="s">
        <v>371</v>
      </c>
      <c r="AB264" s="28"/>
      <c r="AG264" s="319"/>
    </row>
    <row r="265" spans="1:33" s="20" customFormat="1" x14ac:dyDescent="0.3">
      <c r="A265" s="43">
        <v>42267</v>
      </c>
      <c r="B265" s="74">
        <v>16.2</v>
      </c>
      <c r="C265" s="32">
        <v>18.7</v>
      </c>
      <c r="D265" s="32">
        <v>15.1</v>
      </c>
      <c r="E265" s="32">
        <v>19.5</v>
      </c>
      <c r="F265" s="32">
        <v>13.7</v>
      </c>
      <c r="G265" s="32">
        <v>16.274999999999999</v>
      </c>
      <c r="H265" s="81">
        <v>16.7</v>
      </c>
      <c r="I265" s="44">
        <v>18.600000000000001</v>
      </c>
      <c r="J265" s="14">
        <v>11.6</v>
      </c>
      <c r="K265" s="78">
        <v>15.284375000000008</v>
      </c>
      <c r="L265" s="356">
        <v>99</v>
      </c>
      <c r="M265" s="23">
        <v>82</v>
      </c>
      <c r="N265" s="358">
        <v>91.333333333333329</v>
      </c>
      <c r="O265" s="132">
        <v>1015.6</v>
      </c>
      <c r="P265" s="21">
        <v>1011.8</v>
      </c>
      <c r="Q265" s="70">
        <v>1013.771527777778</v>
      </c>
      <c r="R265" s="67">
        <v>5.0999999999999996</v>
      </c>
      <c r="S265" s="67">
        <v>3.1</v>
      </c>
      <c r="T265" s="24">
        <v>0.9</v>
      </c>
      <c r="U265" s="311" t="s">
        <v>48</v>
      </c>
      <c r="V265" s="315" t="s">
        <v>52</v>
      </c>
      <c r="W265" s="25">
        <v>14.4</v>
      </c>
      <c r="X265" s="26">
        <v>10</v>
      </c>
      <c r="Y265" s="27">
        <v>0</v>
      </c>
      <c r="Z265" s="29">
        <v>0</v>
      </c>
      <c r="AA265" s="316" t="s">
        <v>376</v>
      </c>
      <c r="AB265" s="28"/>
      <c r="AG265" s="319"/>
    </row>
    <row r="266" spans="1:33" s="20" customFormat="1" x14ac:dyDescent="0.3">
      <c r="A266" s="43">
        <v>42268</v>
      </c>
      <c r="B266" s="74">
        <v>8.6</v>
      </c>
      <c r="C266" s="32">
        <v>20.2</v>
      </c>
      <c r="D266" s="32">
        <v>9.5</v>
      </c>
      <c r="E266" s="32">
        <v>21.2</v>
      </c>
      <c r="F266" s="32">
        <v>6</v>
      </c>
      <c r="G266" s="32">
        <v>11.95</v>
      </c>
      <c r="H266" s="81">
        <v>13.8</v>
      </c>
      <c r="I266" s="44">
        <v>11.7</v>
      </c>
      <c r="J266" s="14">
        <v>5.7</v>
      </c>
      <c r="K266" s="78">
        <v>9.0034722222222232</v>
      </c>
      <c r="L266" s="356">
        <v>99</v>
      </c>
      <c r="M266" s="23">
        <v>42</v>
      </c>
      <c r="N266" s="358">
        <v>75.642361111111114</v>
      </c>
      <c r="O266" s="132">
        <v>1016.2</v>
      </c>
      <c r="P266" s="21">
        <v>1014</v>
      </c>
      <c r="Q266" s="70">
        <v>1015.140277777778</v>
      </c>
      <c r="R266" s="67">
        <v>6.5</v>
      </c>
      <c r="S266" s="67">
        <v>3</v>
      </c>
      <c r="T266" s="24">
        <v>1.1000000000000001</v>
      </c>
      <c r="U266" s="311" t="s">
        <v>131</v>
      </c>
      <c r="V266" s="315"/>
      <c r="W266" s="25">
        <v>0</v>
      </c>
      <c r="X266" s="26">
        <v>0</v>
      </c>
      <c r="Y266" s="27">
        <v>0</v>
      </c>
      <c r="Z266" s="29">
        <v>0</v>
      </c>
      <c r="AA266" s="316" t="s">
        <v>151</v>
      </c>
      <c r="AB266" s="28"/>
      <c r="AG266" s="319"/>
    </row>
    <row r="267" spans="1:33" s="20" customFormat="1" x14ac:dyDescent="0.3">
      <c r="A267" s="43">
        <v>42269</v>
      </c>
      <c r="B267" s="74">
        <v>2.5</v>
      </c>
      <c r="C267" s="32">
        <v>21.7</v>
      </c>
      <c r="D267" s="32">
        <v>11.6</v>
      </c>
      <c r="E267" s="32">
        <v>22.3</v>
      </c>
      <c r="F267" s="32">
        <v>2.1</v>
      </c>
      <c r="G267" s="32">
        <v>11.85</v>
      </c>
      <c r="H267" s="81">
        <v>12.2</v>
      </c>
      <c r="I267" s="44">
        <v>11.2</v>
      </c>
      <c r="J267" s="14">
        <v>1.7</v>
      </c>
      <c r="K267" s="78">
        <v>7.0871527777777779</v>
      </c>
      <c r="L267" s="356">
        <v>99</v>
      </c>
      <c r="M267" s="23">
        <v>38</v>
      </c>
      <c r="N267" s="358">
        <v>75.96875</v>
      </c>
      <c r="O267" s="132">
        <v>1015.4</v>
      </c>
      <c r="P267" s="21">
        <v>1008.7</v>
      </c>
      <c r="Q267" s="70">
        <v>1011.8975694444447</v>
      </c>
      <c r="R267" s="67">
        <v>6.8</v>
      </c>
      <c r="S267" s="67">
        <v>3.2</v>
      </c>
      <c r="T267" s="24">
        <v>0.9</v>
      </c>
      <c r="U267" s="311" t="s">
        <v>44</v>
      </c>
      <c r="V267" s="315"/>
      <c r="W267" s="25">
        <v>0</v>
      </c>
      <c r="X267" s="26">
        <v>0</v>
      </c>
      <c r="Y267" s="27">
        <v>0</v>
      </c>
      <c r="Z267" s="29">
        <v>0</v>
      </c>
      <c r="AA267" s="316" t="s">
        <v>70</v>
      </c>
      <c r="AB267" s="28"/>
      <c r="AG267" s="319"/>
    </row>
    <row r="268" spans="1:33" s="20" customFormat="1" x14ac:dyDescent="0.3">
      <c r="A268" s="43">
        <v>42270</v>
      </c>
      <c r="B268" s="74">
        <v>9.3000000000000007</v>
      </c>
      <c r="C268" s="32">
        <v>25.3</v>
      </c>
      <c r="D268" s="32">
        <v>16.3</v>
      </c>
      <c r="E268" s="32">
        <v>25.8</v>
      </c>
      <c r="F268" s="32">
        <v>9.3000000000000007</v>
      </c>
      <c r="G268" s="32">
        <v>16.8</v>
      </c>
      <c r="H268" s="81">
        <v>16.5</v>
      </c>
      <c r="I268" s="44">
        <v>18.100000000000001</v>
      </c>
      <c r="J268" s="14">
        <v>9.1999999999999993</v>
      </c>
      <c r="K268" s="78">
        <v>13.625435540069684</v>
      </c>
      <c r="L268" s="356">
        <v>99</v>
      </c>
      <c r="M268" s="23">
        <v>51</v>
      </c>
      <c r="N268" s="358">
        <v>85.36933797909407</v>
      </c>
      <c r="O268" s="132">
        <v>1011.9</v>
      </c>
      <c r="P268" s="21">
        <v>1008.1</v>
      </c>
      <c r="Q268" s="70">
        <v>1009.4020833333329</v>
      </c>
      <c r="R268" s="67">
        <v>5.8</v>
      </c>
      <c r="S268" s="67">
        <v>2.9</v>
      </c>
      <c r="T268" s="24">
        <v>0.7</v>
      </c>
      <c r="U268" s="311" t="s">
        <v>128</v>
      </c>
      <c r="V268" s="315"/>
      <c r="W268" s="25">
        <v>0</v>
      </c>
      <c r="X268" s="26">
        <v>0</v>
      </c>
      <c r="Y268" s="27">
        <v>0</v>
      </c>
      <c r="Z268" s="29">
        <v>0</v>
      </c>
      <c r="AA268" s="316" t="s">
        <v>113</v>
      </c>
      <c r="AB268" s="28"/>
      <c r="AG268" s="319"/>
    </row>
    <row r="269" spans="1:33" s="20" customFormat="1" x14ac:dyDescent="0.3">
      <c r="A269" s="43">
        <v>42271</v>
      </c>
      <c r="B269" s="74">
        <v>11.8</v>
      </c>
      <c r="C269" s="32">
        <v>23.4</v>
      </c>
      <c r="D269" s="32">
        <v>19</v>
      </c>
      <c r="E269" s="32">
        <v>23.8</v>
      </c>
      <c r="F269" s="32">
        <v>10.5</v>
      </c>
      <c r="G269" s="32">
        <v>18.3</v>
      </c>
      <c r="H269" s="81">
        <v>17.100000000000001</v>
      </c>
      <c r="I269" s="44">
        <v>18.600000000000001</v>
      </c>
      <c r="J269" s="14">
        <v>10.4</v>
      </c>
      <c r="K269" s="78">
        <v>14.11805555555555</v>
      </c>
      <c r="L269" s="356">
        <v>99</v>
      </c>
      <c r="M269" s="23">
        <v>62</v>
      </c>
      <c r="N269" s="358">
        <v>83.986111111111114</v>
      </c>
      <c r="O269" s="132">
        <v>1013.9</v>
      </c>
      <c r="P269" s="21">
        <v>1011.8</v>
      </c>
      <c r="Q269" s="70">
        <v>1012.8850694444432</v>
      </c>
      <c r="R269" s="67">
        <v>6.8</v>
      </c>
      <c r="S269" s="67">
        <v>3.3</v>
      </c>
      <c r="T269" s="24">
        <v>1.1000000000000001</v>
      </c>
      <c r="U269" s="311" t="s">
        <v>131</v>
      </c>
      <c r="V269" s="315"/>
      <c r="W269" s="25">
        <v>0</v>
      </c>
      <c r="X269" s="26">
        <v>0</v>
      </c>
      <c r="Y269" s="27">
        <v>0</v>
      </c>
      <c r="Z269" s="29">
        <v>0</v>
      </c>
      <c r="AA269" s="316" t="s">
        <v>66</v>
      </c>
      <c r="AB269" s="28"/>
      <c r="AG269" s="319"/>
    </row>
    <row r="270" spans="1:33" s="20" customFormat="1" x14ac:dyDescent="0.3">
      <c r="A270" s="43">
        <v>42272</v>
      </c>
      <c r="B270" s="74">
        <v>16.100000000000001</v>
      </c>
      <c r="C270" s="32">
        <v>16.8</v>
      </c>
      <c r="D270" s="32">
        <v>14.8</v>
      </c>
      <c r="E270" s="32">
        <v>18.899999999999999</v>
      </c>
      <c r="F270" s="32">
        <v>13.8</v>
      </c>
      <c r="G270" s="32">
        <v>15.625000000000002</v>
      </c>
      <c r="H270" s="81">
        <v>16.2</v>
      </c>
      <c r="I270" s="44">
        <v>16.100000000000001</v>
      </c>
      <c r="J270" s="14">
        <v>13.3</v>
      </c>
      <c r="K270" s="78">
        <v>15.085964912280684</v>
      </c>
      <c r="L270" s="356">
        <v>99</v>
      </c>
      <c r="M270" s="23">
        <v>79</v>
      </c>
      <c r="N270" s="358">
        <v>93.03947368421052</v>
      </c>
      <c r="O270" s="132">
        <v>1014.7</v>
      </c>
      <c r="P270" s="21">
        <v>1011.7</v>
      </c>
      <c r="Q270" s="70">
        <v>1012.7913194444448</v>
      </c>
      <c r="R270" s="67">
        <v>4.4000000000000004</v>
      </c>
      <c r="S270" s="67">
        <v>2.7</v>
      </c>
      <c r="T270" s="24">
        <v>0.6</v>
      </c>
      <c r="U270" s="311" t="s">
        <v>131</v>
      </c>
      <c r="V270" s="315" t="s">
        <v>52</v>
      </c>
      <c r="W270" s="25">
        <v>18</v>
      </c>
      <c r="X270" s="26">
        <v>7.8</v>
      </c>
      <c r="Y270" s="27">
        <v>0</v>
      </c>
      <c r="Z270" s="29">
        <v>0</v>
      </c>
      <c r="AA270" s="316" t="s">
        <v>55</v>
      </c>
      <c r="AB270" s="28"/>
      <c r="AG270" s="319"/>
    </row>
    <row r="271" spans="1:33" s="20" customFormat="1" x14ac:dyDescent="0.3">
      <c r="A271" s="43">
        <v>42273</v>
      </c>
      <c r="B271" s="74">
        <v>13.6</v>
      </c>
      <c r="C271" s="32">
        <v>13.1</v>
      </c>
      <c r="D271" s="32">
        <v>12</v>
      </c>
      <c r="E271" s="32">
        <v>14.2</v>
      </c>
      <c r="F271" s="32">
        <v>11</v>
      </c>
      <c r="G271" s="32">
        <v>12.675000000000001</v>
      </c>
      <c r="H271" s="81">
        <v>13.1</v>
      </c>
      <c r="I271" s="44">
        <v>13.5</v>
      </c>
      <c r="J271" s="14">
        <v>10.6</v>
      </c>
      <c r="K271" s="78">
        <v>12.58892988929888</v>
      </c>
      <c r="L271" s="356">
        <v>99</v>
      </c>
      <c r="M271" s="23">
        <v>86</v>
      </c>
      <c r="N271" s="358">
        <v>96.025830258302577</v>
      </c>
      <c r="O271" s="132">
        <v>1019.7</v>
      </c>
      <c r="P271" s="21">
        <v>1013.2</v>
      </c>
      <c r="Q271" s="70">
        <v>1015.587847222222</v>
      </c>
      <c r="R271" s="67">
        <v>4.4000000000000004</v>
      </c>
      <c r="S271" s="67">
        <v>2.7</v>
      </c>
      <c r="T271" s="24">
        <v>0.8</v>
      </c>
      <c r="U271" s="311" t="s">
        <v>131</v>
      </c>
      <c r="V271" s="315" t="s">
        <v>52</v>
      </c>
      <c r="W271" s="25">
        <v>7.2</v>
      </c>
      <c r="X271" s="26">
        <v>11</v>
      </c>
      <c r="Y271" s="27">
        <v>0</v>
      </c>
      <c r="Z271" s="29">
        <v>0</v>
      </c>
      <c r="AA271" s="316" t="s">
        <v>55</v>
      </c>
      <c r="AB271" s="28"/>
      <c r="AG271" s="319"/>
    </row>
    <row r="272" spans="1:33" s="20" customFormat="1" x14ac:dyDescent="0.3">
      <c r="A272" s="43">
        <v>42274</v>
      </c>
      <c r="B272" s="74">
        <v>11.7</v>
      </c>
      <c r="C272" s="32">
        <v>15.5</v>
      </c>
      <c r="D272" s="32">
        <v>12.9</v>
      </c>
      <c r="E272" s="32">
        <v>15.8</v>
      </c>
      <c r="F272" s="32">
        <v>8.6999999999999993</v>
      </c>
      <c r="G272" s="32">
        <v>13.25</v>
      </c>
      <c r="H272" s="81">
        <v>12.8</v>
      </c>
      <c r="I272" s="44">
        <v>11.2</v>
      </c>
      <c r="J272" s="14">
        <v>7.2</v>
      </c>
      <c r="K272" s="78">
        <v>9.6251748251748079</v>
      </c>
      <c r="L272" s="356">
        <v>98</v>
      </c>
      <c r="M272" s="23">
        <v>63</v>
      </c>
      <c r="N272" s="358">
        <v>81.772727272727266</v>
      </c>
      <c r="O272" s="132">
        <v>1026.2</v>
      </c>
      <c r="P272" s="21">
        <v>1019.1</v>
      </c>
      <c r="Q272" s="70">
        <v>1022.9034722222217</v>
      </c>
      <c r="R272" s="67">
        <v>5.8</v>
      </c>
      <c r="S272" s="67">
        <v>3.4</v>
      </c>
      <c r="T272" s="24">
        <v>1.4</v>
      </c>
      <c r="U272" s="311" t="s">
        <v>131</v>
      </c>
      <c r="V272" s="315"/>
      <c r="W272" s="25">
        <v>0</v>
      </c>
      <c r="X272" s="26">
        <v>0</v>
      </c>
      <c r="Y272" s="27">
        <v>0</v>
      </c>
      <c r="Z272" s="29">
        <v>0</v>
      </c>
      <c r="AA272" s="316" t="s">
        <v>60</v>
      </c>
      <c r="AB272" s="28"/>
      <c r="AG272" s="319"/>
    </row>
    <row r="273" spans="1:33" s="20" customFormat="1" x14ac:dyDescent="0.3">
      <c r="A273" s="43">
        <v>42275</v>
      </c>
      <c r="B273" s="74">
        <v>5.7</v>
      </c>
      <c r="C273" s="32">
        <v>16.3</v>
      </c>
      <c r="D273" s="32">
        <v>9.9</v>
      </c>
      <c r="E273" s="32">
        <v>16.899999999999999</v>
      </c>
      <c r="F273" s="32">
        <v>5</v>
      </c>
      <c r="G273" s="32">
        <v>10.45</v>
      </c>
      <c r="H273" s="81">
        <v>10.4</v>
      </c>
      <c r="I273" s="44">
        <v>11.2</v>
      </c>
      <c r="J273" s="14">
        <v>4.9000000000000004</v>
      </c>
      <c r="K273" s="78">
        <v>7.1222222222222182</v>
      </c>
      <c r="L273" s="356">
        <v>99</v>
      </c>
      <c r="M273" s="23">
        <v>52</v>
      </c>
      <c r="N273" s="358">
        <v>81.979166666666671</v>
      </c>
      <c r="O273" s="132">
        <v>1029.7</v>
      </c>
      <c r="P273" s="21">
        <v>1025.9000000000001</v>
      </c>
      <c r="Q273" s="70">
        <v>1028.0659722222226</v>
      </c>
      <c r="R273" s="67">
        <v>9.5</v>
      </c>
      <c r="S273" s="67">
        <v>3.9</v>
      </c>
      <c r="T273" s="24">
        <v>0.8</v>
      </c>
      <c r="U273" s="311" t="s">
        <v>49</v>
      </c>
      <c r="V273" s="315"/>
      <c r="W273" s="25">
        <v>0</v>
      </c>
      <c r="X273" s="26">
        <v>0</v>
      </c>
      <c r="Y273" s="27">
        <v>0</v>
      </c>
      <c r="Z273" s="29">
        <v>0</v>
      </c>
      <c r="AA273" s="316" t="s">
        <v>165</v>
      </c>
      <c r="AB273" s="28"/>
      <c r="AG273" s="319"/>
    </row>
    <row r="274" spans="1:33" s="20" customFormat="1" x14ac:dyDescent="0.3">
      <c r="A274" s="43">
        <v>42276</v>
      </c>
      <c r="B274" s="74">
        <v>5</v>
      </c>
      <c r="C274" s="32">
        <v>14.4</v>
      </c>
      <c r="D274" s="32">
        <v>11.7</v>
      </c>
      <c r="E274" s="32">
        <v>15.9</v>
      </c>
      <c r="F274" s="32">
        <v>4.2</v>
      </c>
      <c r="G274" s="354">
        <v>10.7</v>
      </c>
      <c r="H274" s="81">
        <v>10.5</v>
      </c>
      <c r="I274" s="44">
        <v>12.4</v>
      </c>
      <c r="J274" s="14">
        <v>4.0999999999999996</v>
      </c>
      <c r="K274" s="78">
        <v>7.132841328413285</v>
      </c>
      <c r="L274" s="356">
        <v>99</v>
      </c>
      <c r="M274" s="23">
        <v>63</v>
      </c>
      <c r="N274" s="358">
        <v>81.992619926199268</v>
      </c>
      <c r="O274" s="132">
        <v>1031.2</v>
      </c>
      <c r="P274" s="21">
        <v>1028.8</v>
      </c>
      <c r="Q274" s="70">
        <v>1030.0500000000004</v>
      </c>
      <c r="R274" s="67">
        <v>7.1</v>
      </c>
      <c r="S274" s="67">
        <v>4</v>
      </c>
      <c r="T274" s="24">
        <v>1.4</v>
      </c>
      <c r="U274" s="311" t="s">
        <v>49</v>
      </c>
      <c r="V274" s="315"/>
      <c r="W274" s="25">
        <v>0</v>
      </c>
      <c r="X274" s="26">
        <v>0</v>
      </c>
      <c r="Y274" s="27">
        <v>0</v>
      </c>
      <c r="Z274" s="29">
        <v>0</v>
      </c>
      <c r="AA274" s="316" t="s">
        <v>165</v>
      </c>
      <c r="AB274" s="28"/>
      <c r="AG274" s="319"/>
    </row>
    <row r="275" spans="1:33" s="390" customFormat="1" ht="15" thickBot="1" x14ac:dyDescent="0.35">
      <c r="A275" s="375">
        <v>42277</v>
      </c>
      <c r="B275" s="376">
        <v>9.1999999999999993</v>
      </c>
      <c r="C275" s="377">
        <v>12.2</v>
      </c>
      <c r="D275" s="377">
        <v>9.1</v>
      </c>
      <c r="E275" s="377">
        <v>13.7</v>
      </c>
      <c r="F275" s="377">
        <v>5.2</v>
      </c>
      <c r="G275" s="377">
        <v>9.8999999999999986</v>
      </c>
      <c r="H275" s="378">
        <v>10.5</v>
      </c>
      <c r="I275" s="376">
        <v>7.4</v>
      </c>
      <c r="J275" s="377">
        <v>3.9</v>
      </c>
      <c r="K275" s="378">
        <v>6.3472027972028027</v>
      </c>
      <c r="L275" s="379">
        <v>92</v>
      </c>
      <c r="M275" s="380">
        <v>63</v>
      </c>
      <c r="N275" s="381">
        <v>75.867132867132867</v>
      </c>
      <c r="O275" s="382">
        <v>1032.8</v>
      </c>
      <c r="P275" s="383">
        <v>1030.5999999999999</v>
      </c>
      <c r="Q275" s="384">
        <v>1031.3343749999999</v>
      </c>
      <c r="R275" s="385">
        <v>4.4000000000000004</v>
      </c>
      <c r="S275" s="385">
        <v>2.8</v>
      </c>
      <c r="T275" s="386">
        <v>0.7</v>
      </c>
      <c r="U275" s="387" t="s">
        <v>49</v>
      </c>
      <c r="V275" s="317"/>
      <c r="W275" s="47">
        <v>0</v>
      </c>
      <c r="X275" s="48">
        <v>0</v>
      </c>
      <c r="Y275" s="49">
        <v>0</v>
      </c>
      <c r="Z275" s="50">
        <v>0</v>
      </c>
      <c r="AA275" s="388" t="s">
        <v>68</v>
      </c>
      <c r="AB275" s="389"/>
      <c r="AG275" s="391"/>
    </row>
    <row r="276" spans="1:33" s="37" customFormat="1" x14ac:dyDescent="0.3">
      <c r="A276" s="42">
        <v>42278</v>
      </c>
      <c r="B276" s="74">
        <v>0.7</v>
      </c>
      <c r="C276" s="32">
        <v>18.8</v>
      </c>
      <c r="D276" s="32">
        <v>7.6</v>
      </c>
      <c r="E276" s="32">
        <v>19.2</v>
      </c>
      <c r="F276" s="32">
        <v>0.6</v>
      </c>
      <c r="G276" s="32">
        <f t="shared" ref="G276:G305" si="0">(B276+C276+2*D276)/4</f>
        <v>8.6750000000000007</v>
      </c>
      <c r="H276" s="81">
        <v>9.4</v>
      </c>
      <c r="I276" s="74">
        <v>9.1999999999999993</v>
      </c>
      <c r="J276" s="32">
        <v>0.2</v>
      </c>
      <c r="K276" s="81">
        <v>4.7233576642335775</v>
      </c>
      <c r="L276" s="226">
        <v>99</v>
      </c>
      <c r="M276" s="33">
        <v>44</v>
      </c>
      <c r="N276" s="365">
        <v>76.671532846715323</v>
      </c>
      <c r="O276" s="133">
        <v>1032.5999999999999</v>
      </c>
      <c r="P276" s="34">
        <v>1028.5</v>
      </c>
      <c r="Q276" s="71">
        <v>1030.608333333334</v>
      </c>
      <c r="R276" s="127">
        <v>6.1</v>
      </c>
      <c r="S276" s="127">
        <v>3.1</v>
      </c>
      <c r="T276" s="35">
        <v>1.2</v>
      </c>
      <c r="U276" s="308" t="s">
        <v>49</v>
      </c>
      <c r="V276" s="318"/>
      <c r="W276" s="122">
        <v>0</v>
      </c>
      <c r="X276" s="123">
        <v>0</v>
      </c>
      <c r="Y276" s="124">
        <v>0</v>
      </c>
      <c r="Z276" s="128">
        <v>0</v>
      </c>
      <c r="AA276" s="310" t="s">
        <v>70</v>
      </c>
      <c r="AB276" s="36"/>
      <c r="AG276" s="45"/>
    </row>
    <row r="277" spans="1:33" s="20" customFormat="1" x14ac:dyDescent="0.3">
      <c r="A277" s="43">
        <v>42279</v>
      </c>
      <c r="B277" s="74">
        <v>1</v>
      </c>
      <c r="C277" s="32">
        <v>20.100000000000001</v>
      </c>
      <c r="D277" s="32">
        <v>8</v>
      </c>
      <c r="E277" s="32">
        <v>20.8</v>
      </c>
      <c r="F277" s="32">
        <v>0.8</v>
      </c>
      <c r="G277" s="32">
        <f t="shared" si="0"/>
        <v>9.2750000000000004</v>
      </c>
      <c r="H277" s="81">
        <v>9.4</v>
      </c>
      <c r="I277" s="44">
        <v>9.6999999999999993</v>
      </c>
      <c r="J277" s="14">
        <v>0.5</v>
      </c>
      <c r="K277" s="78">
        <v>5.3465277777777764</v>
      </c>
      <c r="L277" s="356">
        <v>99</v>
      </c>
      <c r="M277" s="23">
        <v>43</v>
      </c>
      <c r="N277" s="358">
        <v>80.65625</v>
      </c>
      <c r="O277" s="132">
        <v>1031</v>
      </c>
      <c r="P277" s="21">
        <v>1024.9000000000001</v>
      </c>
      <c r="Q277" s="70">
        <v>1028.6590277777784</v>
      </c>
      <c r="R277" s="67">
        <v>4.4000000000000004</v>
      </c>
      <c r="S277" s="67">
        <v>2.8</v>
      </c>
      <c r="T277" s="24">
        <v>0.6</v>
      </c>
      <c r="U277" s="311" t="s">
        <v>49</v>
      </c>
      <c r="V277" s="312"/>
      <c r="W277" s="16">
        <v>0</v>
      </c>
      <c r="X277" s="17">
        <v>0</v>
      </c>
      <c r="Y277" s="18">
        <v>0</v>
      </c>
      <c r="Z277" s="46">
        <v>0</v>
      </c>
      <c r="AA277" s="313" t="s">
        <v>70</v>
      </c>
      <c r="AB277" s="28"/>
      <c r="AG277" s="319"/>
    </row>
    <row r="278" spans="1:33" s="20" customFormat="1" x14ac:dyDescent="0.3">
      <c r="A278" s="43">
        <v>42280</v>
      </c>
      <c r="B278" s="74">
        <v>3.9</v>
      </c>
      <c r="C278" s="32">
        <v>20.8</v>
      </c>
      <c r="D278" s="32">
        <v>12.5</v>
      </c>
      <c r="E278" s="32">
        <v>21.3</v>
      </c>
      <c r="F278" s="32">
        <v>2.9</v>
      </c>
      <c r="G278" s="32">
        <f t="shared" si="0"/>
        <v>12.425000000000001</v>
      </c>
      <c r="H278" s="81">
        <v>10.7</v>
      </c>
      <c r="I278" s="44">
        <v>12.6</v>
      </c>
      <c r="J278" s="14">
        <v>2.2999999999999998</v>
      </c>
      <c r="K278" s="78">
        <v>7.5240418118466872</v>
      </c>
      <c r="L278" s="356">
        <v>99</v>
      </c>
      <c r="M278" s="23">
        <v>50</v>
      </c>
      <c r="N278" s="358">
        <v>81.386759581881535</v>
      </c>
      <c r="O278" s="132">
        <v>1028</v>
      </c>
      <c r="P278" s="21">
        <v>1022.7</v>
      </c>
      <c r="Q278" s="70">
        <v>1025.4829861111118</v>
      </c>
      <c r="R278" s="67">
        <v>7.5</v>
      </c>
      <c r="S278" s="67">
        <v>4.5999999999999996</v>
      </c>
      <c r="T278" s="24">
        <v>1.4</v>
      </c>
      <c r="U278" s="311" t="s">
        <v>44</v>
      </c>
      <c r="V278" s="312"/>
      <c r="W278" s="16">
        <v>0</v>
      </c>
      <c r="X278" s="17">
        <v>0</v>
      </c>
      <c r="Y278" s="18">
        <v>0</v>
      </c>
      <c r="Z278" s="46">
        <v>0</v>
      </c>
      <c r="AA278" s="313" t="s">
        <v>150</v>
      </c>
      <c r="AB278" s="28"/>
      <c r="AG278" s="319"/>
    </row>
    <row r="279" spans="1:33" s="20" customFormat="1" x14ac:dyDescent="0.3">
      <c r="A279" s="43">
        <v>42281</v>
      </c>
      <c r="B279" s="74">
        <v>7.9</v>
      </c>
      <c r="C279" s="32">
        <v>21.6</v>
      </c>
      <c r="D279" s="32">
        <v>15.6</v>
      </c>
      <c r="E279" s="32">
        <v>21.8</v>
      </c>
      <c r="F279" s="32">
        <v>7.4</v>
      </c>
      <c r="G279" s="32">
        <f t="shared" si="0"/>
        <v>15.175000000000001</v>
      </c>
      <c r="H279" s="81">
        <v>14.8</v>
      </c>
      <c r="I279" s="44">
        <v>13.8</v>
      </c>
      <c r="J279" s="14">
        <v>7</v>
      </c>
      <c r="K279" s="78">
        <v>11.405319148936174</v>
      </c>
      <c r="L279" s="356">
        <v>99</v>
      </c>
      <c r="M279" s="23">
        <v>59</v>
      </c>
      <c r="N279" s="358">
        <v>82.248226950354606</v>
      </c>
      <c r="O279" s="132">
        <v>1023.2</v>
      </c>
      <c r="P279" s="21">
        <v>1017.9</v>
      </c>
      <c r="Q279" s="70">
        <v>1021.0565972222225</v>
      </c>
      <c r="R279" s="67">
        <v>7.8</v>
      </c>
      <c r="S279" s="67">
        <v>4.7</v>
      </c>
      <c r="T279" s="24">
        <v>1.6</v>
      </c>
      <c r="U279" s="311" t="s">
        <v>44</v>
      </c>
      <c r="V279" s="314"/>
      <c r="W279" s="16">
        <v>0</v>
      </c>
      <c r="X279" s="17">
        <v>0</v>
      </c>
      <c r="Y279" s="18">
        <v>0</v>
      </c>
      <c r="Z279" s="46">
        <v>0</v>
      </c>
      <c r="AA279" s="313" t="s">
        <v>67</v>
      </c>
      <c r="AB279" s="28"/>
      <c r="AG279" s="319"/>
    </row>
    <row r="280" spans="1:33" s="20" customFormat="1" x14ac:dyDescent="0.3">
      <c r="A280" s="43">
        <v>42282</v>
      </c>
      <c r="B280" s="74">
        <v>11</v>
      </c>
      <c r="C280" s="32">
        <v>16.899999999999999</v>
      </c>
      <c r="D280" s="32">
        <v>14.3</v>
      </c>
      <c r="E280" s="32">
        <v>18.3</v>
      </c>
      <c r="F280" s="32">
        <v>10.199999999999999</v>
      </c>
      <c r="G280" s="32">
        <f t="shared" si="0"/>
        <v>14.125</v>
      </c>
      <c r="H280" s="81">
        <v>14</v>
      </c>
      <c r="I280" s="44">
        <v>15.7</v>
      </c>
      <c r="J280" s="14">
        <v>10.1</v>
      </c>
      <c r="K280" s="78">
        <v>13.068478260869565</v>
      </c>
      <c r="L280" s="356">
        <v>99</v>
      </c>
      <c r="M280" s="23">
        <v>83</v>
      </c>
      <c r="N280" s="358">
        <v>93.880434782608702</v>
      </c>
      <c r="O280" s="132">
        <v>1018.3</v>
      </c>
      <c r="P280" s="21">
        <v>1015.9</v>
      </c>
      <c r="Q280" s="70">
        <v>1017.234027777778</v>
      </c>
      <c r="R280" s="67">
        <v>2</v>
      </c>
      <c r="S280" s="67">
        <v>1.1000000000000001</v>
      </c>
      <c r="T280" s="24">
        <v>0.2</v>
      </c>
      <c r="U280" s="311" t="s">
        <v>49</v>
      </c>
      <c r="V280" s="314" t="s">
        <v>52</v>
      </c>
      <c r="W280" s="16">
        <v>3.6</v>
      </c>
      <c r="X280" s="17">
        <v>0.3</v>
      </c>
      <c r="Y280" s="18">
        <v>0</v>
      </c>
      <c r="Z280" s="46">
        <v>0</v>
      </c>
      <c r="AA280" s="313" t="s">
        <v>165</v>
      </c>
      <c r="AB280" s="28"/>
      <c r="AG280" s="319"/>
    </row>
    <row r="281" spans="1:33" s="20" customFormat="1" x14ac:dyDescent="0.3">
      <c r="A281" s="43">
        <v>42283</v>
      </c>
      <c r="B281" s="74">
        <v>11.6</v>
      </c>
      <c r="C281" s="32">
        <v>23.1</v>
      </c>
      <c r="D281" s="32">
        <v>13.3</v>
      </c>
      <c r="E281" s="32">
        <v>23.7</v>
      </c>
      <c r="F281" s="32">
        <v>11.2</v>
      </c>
      <c r="G281" s="32">
        <f t="shared" si="0"/>
        <v>15.325000000000001</v>
      </c>
      <c r="H281" s="81">
        <v>15.3</v>
      </c>
      <c r="I281" s="44">
        <v>16.5</v>
      </c>
      <c r="J281" s="14">
        <v>10.9</v>
      </c>
      <c r="K281" s="78">
        <v>13.227972027972019</v>
      </c>
      <c r="L281" s="356">
        <v>99</v>
      </c>
      <c r="M281" s="23">
        <v>56</v>
      </c>
      <c r="N281" s="358">
        <v>88.611888111888106</v>
      </c>
      <c r="O281" s="132">
        <v>1016.4</v>
      </c>
      <c r="P281" s="21">
        <v>1012.9</v>
      </c>
      <c r="Q281" s="70">
        <v>1014.7958333333344</v>
      </c>
      <c r="R281" s="67">
        <v>3.7</v>
      </c>
      <c r="S281" s="67">
        <v>2.2000000000000002</v>
      </c>
      <c r="T281" s="24">
        <v>0.5</v>
      </c>
      <c r="U281" s="311" t="s">
        <v>44</v>
      </c>
      <c r="V281" s="314"/>
      <c r="W281" s="16">
        <v>0</v>
      </c>
      <c r="X281" s="17">
        <v>0</v>
      </c>
      <c r="Y281" s="18">
        <v>0</v>
      </c>
      <c r="Z281" s="46">
        <v>0</v>
      </c>
      <c r="AA281" s="313" t="s">
        <v>167</v>
      </c>
      <c r="AB281" s="28"/>
      <c r="AG281" s="319"/>
    </row>
    <row r="282" spans="1:33" s="20" customFormat="1" x14ac:dyDescent="0.3">
      <c r="A282" s="43">
        <v>42284</v>
      </c>
      <c r="B282" s="74">
        <v>11.5</v>
      </c>
      <c r="C282" s="32">
        <v>17</v>
      </c>
      <c r="D282" s="32">
        <v>9.1999999999999993</v>
      </c>
      <c r="E282" s="32">
        <v>18.600000000000001</v>
      </c>
      <c r="F282" s="32">
        <v>5.2</v>
      </c>
      <c r="G282" s="32">
        <f t="shared" si="0"/>
        <v>11.725</v>
      </c>
      <c r="H282" s="81">
        <v>13.2</v>
      </c>
      <c r="I282" s="44">
        <v>14.1</v>
      </c>
      <c r="J282" s="14">
        <v>3.7</v>
      </c>
      <c r="K282" s="78">
        <v>9.921146953405021</v>
      </c>
      <c r="L282" s="356">
        <v>99</v>
      </c>
      <c r="M282" s="23">
        <v>57</v>
      </c>
      <c r="N282" s="358">
        <v>81.645161290322577</v>
      </c>
      <c r="O282" s="132">
        <v>1019.6</v>
      </c>
      <c r="P282" s="21">
        <v>1014.6</v>
      </c>
      <c r="Q282" s="70">
        <v>1016.7371527777777</v>
      </c>
      <c r="R282" s="67">
        <v>5.8</v>
      </c>
      <c r="S282" s="67">
        <v>4.2</v>
      </c>
      <c r="T282" s="24">
        <v>1</v>
      </c>
      <c r="U282" s="311" t="s">
        <v>49</v>
      </c>
      <c r="V282" s="314"/>
      <c r="W282" s="16">
        <v>0</v>
      </c>
      <c r="X282" s="17">
        <v>0</v>
      </c>
      <c r="Y282" s="18">
        <v>0</v>
      </c>
      <c r="Z282" s="46">
        <v>0</v>
      </c>
      <c r="AA282" s="313" t="s">
        <v>144</v>
      </c>
      <c r="AB282" s="28"/>
      <c r="AG282" s="319"/>
    </row>
    <row r="283" spans="1:33" s="20" customFormat="1" x14ac:dyDescent="0.3">
      <c r="A283" s="43">
        <v>42285</v>
      </c>
      <c r="B283" s="74">
        <v>3</v>
      </c>
      <c r="C283" s="32">
        <v>16.899999999999999</v>
      </c>
      <c r="D283" s="32">
        <v>11.5</v>
      </c>
      <c r="E283" s="32">
        <v>18</v>
      </c>
      <c r="F283" s="32">
        <v>2.1</v>
      </c>
      <c r="G283" s="32">
        <f t="shared" si="0"/>
        <v>10.725</v>
      </c>
      <c r="H283" s="81">
        <v>9.8000000000000007</v>
      </c>
      <c r="I283" s="44">
        <v>10.8</v>
      </c>
      <c r="J283" s="14">
        <v>1.4</v>
      </c>
      <c r="K283" s="78">
        <v>6.5829861111111114</v>
      </c>
      <c r="L283" s="356">
        <v>99</v>
      </c>
      <c r="M283" s="23">
        <v>59</v>
      </c>
      <c r="N283" s="358">
        <v>81.930555555555557</v>
      </c>
      <c r="O283" s="132">
        <v>1020.3</v>
      </c>
      <c r="P283" s="21">
        <v>1018.4</v>
      </c>
      <c r="Q283" s="70">
        <v>1019.246180555555</v>
      </c>
      <c r="R283" s="67">
        <v>4.0999999999999996</v>
      </c>
      <c r="S283" s="67">
        <v>1.9</v>
      </c>
      <c r="T283" s="24">
        <v>0.7</v>
      </c>
      <c r="U283" s="311" t="s">
        <v>126</v>
      </c>
      <c r="V283" s="314"/>
      <c r="W283" s="16">
        <v>0</v>
      </c>
      <c r="X283" s="17">
        <v>0</v>
      </c>
      <c r="Y283" s="18">
        <v>0</v>
      </c>
      <c r="Z283" s="46">
        <v>0</v>
      </c>
      <c r="AA283" s="313" t="s">
        <v>54</v>
      </c>
      <c r="AB283" s="28"/>
      <c r="AG283" s="319"/>
    </row>
    <row r="284" spans="1:33" s="20" customFormat="1" x14ac:dyDescent="0.3">
      <c r="A284" s="43">
        <v>42286</v>
      </c>
      <c r="B284" s="74">
        <v>9.6</v>
      </c>
      <c r="C284" s="32">
        <v>15.1</v>
      </c>
      <c r="D284" s="32">
        <v>10.1</v>
      </c>
      <c r="E284" s="32">
        <v>17.8</v>
      </c>
      <c r="F284" s="32">
        <v>6.9</v>
      </c>
      <c r="G284" s="32">
        <f t="shared" si="0"/>
        <v>11.225</v>
      </c>
      <c r="H284" s="81">
        <v>11.1</v>
      </c>
      <c r="I284" s="44">
        <v>8.6</v>
      </c>
      <c r="J284" s="14">
        <v>-0.5</v>
      </c>
      <c r="K284" s="78">
        <v>5.1854609929077995</v>
      </c>
      <c r="L284" s="356">
        <v>90</v>
      </c>
      <c r="M284" s="23">
        <v>48</v>
      </c>
      <c r="N284" s="358">
        <v>67.198581560283685</v>
      </c>
      <c r="O284" s="132">
        <v>1023.9</v>
      </c>
      <c r="P284" s="21">
        <v>1019.8</v>
      </c>
      <c r="Q284" s="70">
        <v>1021.3277777777779</v>
      </c>
      <c r="R284" s="67">
        <v>4.8</v>
      </c>
      <c r="S284" s="67">
        <v>2.8</v>
      </c>
      <c r="T284" s="24">
        <v>1.1000000000000001</v>
      </c>
      <c r="U284" s="311" t="s">
        <v>131</v>
      </c>
      <c r="V284" s="314"/>
      <c r="W284" s="16">
        <v>0</v>
      </c>
      <c r="X284" s="17">
        <v>0</v>
      </c>
      <c r="Y284" s="18">
        <v>0</v>
      </c>
      <c r="Z284" s="46">
        <v>0</v>
      </c>
      <c r="AA284" s="313" t="s">
        <v>60</v>
      </c>
      <c r="AB284" s="28"/>
      <c r="AG284" s="319"/>
    </row>
    <row r="285" spans="1:33" s="20" customFormat="1" x14ac:dyDescent="0.3">
      <c r="A285" s="43">
        <v>42287</v>
      </c>
      <c r="B285" s="74">
        <v>5.3</v>
      </c>
      <c r="C285" s="32">
        <v>11.5</v>
      </c>
      <c r="D285" s="32">
        <v>6.2</v>
      </c>
      <c r="E285" s="32">
        <v>13.6</v>
      </c>
      <c r="F285" s="32">
        <v>4.2</v>
      </c>
      <c r="G285" s="32">
        <f t="shared" si="0"/>
        <v>7.3000000000000007</v>
      </c>
      <c r="H285" s="81">
        <v>7.6</v>
      </c>
      <c r="I285" s="44">
        <v>4.3</v>
      </c>
      <c r="J285" s="14">
        <v>-0.7</v>
      </c>
      <c r="K285" s="78">
        <v>1.0629370629370636</v>
      </c>
      <c r="L285" s="356">
        <v>75</v>
      </c>
      <c r="M285" s="23">
        <v>51</v>
      </c>
      <c r="N285" s="358">
        <v>63.646853146853147</v>
      </c>
      <c r="O285" s="132">
        <v>1023.8</v>
      </c>
      <c r="P285" s="21">
        <v>1019.8</v>
      </c>
      <c r="Q285" s="70">
        <v>1017.3322916666671</v>
      </c>
      <c r="R285" s="67">
        <v>5.0999999999999996</v>
      </c>
      <c r="S285" s="67">
        <v>2.8</v>
      </c>
      <c r="T285" s="24">
        <v>1.1000000000000001</v>
      </c>
      <c r="U285" s="311" t="s">
        <v>131</v>
      </c>
      <c r="V285" s="314"/>
      <c r="W285" s="16">
        <v>0</v>
      </c>
      <c r="X285" s="17">
        <v>0</v>
      </c>
      <c r="Y285" s="18">
        <v>0</v>
      </c>
      <c r="Z285" s="46">
        <v>0</v>
      </c>
      <c r="AA285" s="313" t="s">
        <v>55</v>
      </c>
      <c r="AB285" s="28"/>
      <c r="AG285" s="319"/>
    </row>
    <row r="286" spans="1:33" s="20" customFormat="1" x14ac:dyDescent="0.3">
      <c r="A286" s="43">
        <v>42288</v>
      </c>
      <c r="B286" s="74">
        <v>3.8</v>
      </c>
      <c r="C286" s="32">
        <v>12.1</v>
      </c>
      <c r="D286" s="32">
        <v>5.0999999999999996</v>
      </c>
      <c r="E286" s="32">
        <v>12.6</v>
      </c>
      <c r="F286" s="32">
        <v>3.6</v>
      </c>
      <c r="G286" s="32">
        <f t="shared" si="0"/>
        <v>6.5249999999999995</v>
      </c>
      <c r="H286" s="81">
        <v>6.3</v>
      </c>
      <c r="I286" s="44">
        <v>1.4</v>
      </c>
      <c r="J286" s="14">
        <v>-0.6</v>
      </c>
      <c r="K286" s="78">
        <v>6.5972222222222291E-3</v>
      </c>
      <c r="L286" s="356">
        <v>76</v>
      </c>
      <c r="M286" s="23">
        <v>44</v>
      </c>
      <c r="N286" s="358">
        <v>64.951388888888886</v>
      </c>
      <c r="O286" s="132">
        <v>1019.8</v>
      </c>
      <c r="P286" s="21">
        <v>1014.8</v>
      </c>
      <c r="Q286" s="70">
        <v>1017.5</v>
      </c>
      <c r="R286" s="67">
        <v>11.6</v>
      </c>
      <c r="S286" s="67">
        <v>7.1</v>
      </c>
      <c r="T286" s="24">
        <v>3.3</v>
      </c>
      <c r="U286" s="311" t="s">
        <v>49</v>
      </c>
      <c r="V286" s="314"/>
      <c r="W286" s="16">
        <v>0</v>
      </c>
      <c r="X286" s="17">
        <v>0</v>
      </c>
      <c r="Y286" s="18">
        <v>0</v>
      </c>
      <c r="Z286" s="46">
        <v>0</v>
      </c>
      <c r="AA286" s="313" t="s">
        <v>60</v>
      </c>
      <c r="AB286" s="28"/>
      <c r="AG286" s="319"/>
    </row>
    <row r="287" spans="1:33" s="20" customFormat="1" x14ac:dyDescent="0.3">
      <c r="A287" s="43">
        <v>42289</v>
      </c>
      <c r="B287" s="74">
        <v>2.6</v>
      </c>
      <c r="C287" s="32">
        <v>5.0999999999999996</v>
      </c>
      <c r="D287" s="32">
        <v>4.9000000000000004</v>
      </c>
      <c r="E287" s="32">
        <v>5.4</v>
      </c>
      <c r="F287" s="32">
        <v>2.4</v>
      </c>
      <c r="G287" s="32">
        <f t="shared" si="0"/>
        <v>4.375</v>
      </c>
      <c r="H287" s="81">
        <v>4.0999999999999996</v>
      </c>
      <c r="I287" s="44">
        <v>5.3</v>
      </c>
      <c r="J287" s="14">
        <v>0.1</v>
      </c>
      <c r="K287" s="78">
        <v>3.5020905923344974</v>
      </c>
      <c r="L287" s="356">
        <v>99</v>
      </c>
      <c r="M287" s="23">
        <v>73</v>
      </c>
      <c r="N287" s="358">
        <v>95.79094076655052</v>
      </c>
      <c r="O287" s="132">
        <v>1020.6</v>
      </c>
      <c r="P287" s="21">
        <v>1016.2</v>
      </c>
      <c r="Q287" s="70">
        <v>1018.4</v>
      </c>
      <c r="R287" s="67">
        <v>3.7</v>
      </c>
      <c r="S287" s="67">
        <v>2.4</v>
      </c>
      <c r="T287" s="24">
        <v>1</v>
      </c>
      <c r="U287" s="311" t="s">
        <v>48</v>
      </c>
      <c r="V287" s="314" t="s">
        <v>45</v>
      </c>
      <c r="W287" s="16">
        <v>3.6</v>
      </c>
      <c r="X287" s="17">
        <v>24</v>
      </c>
      <c r="Y287" s="18">
        <v>0</v>
      </c>
      <c r="Z287" s="46">
        <v>0</v>
      </c>
      <c r="AA287" s="313" t="s">
        <v>66</v>
      </c>
      <c r="AB287" s="28"/>
      <c r="AG287" s="319"/>
    </row>
    <row r="288" spans="1:33" s="20" customFormat="1" x14ac:dyDescent="0.3">
      <c r="A288" s="43">
        <v>42290</v>
      </c>
      <c r="B288" s="74">
        <v>5.2</v>
      </c>
      <c r="C288" s="32">
        <v>8.1999999999999993</v>
      </c>
      <c r="D288" s="32">
        <v>7.7</v>
      </c>
      <c r="E288" s="32">
        <v>9</v>
      </c>
      <c r="F288" s="32">
        <v>4.9000000000000004</v>
      </c>
      <c r="G288" s="32">
        <f t="shared" si="0"/>
        <v>7.1999999999999993</v>
      </c>
      <c r="H288" s="81">
        <v>6.9</v>
      </c>
      <c r="I288" s="44">
        <v>8.5</v>
      </c>
      <c r="J288" s="14">
        <v>4.8</v>
      </c>
      <c r="K288" s="78">
        <v>5.8863157894736888</v>
      </c>
      <c r="L288" s="356">
        <v>99</v>
      </c>
      <c r="M288" s="23">
        <v>81</v>
      </c>
      <c r="N288" s="358">
        <v>93.115789473684217</v>
      </c>
      <c r="O288" s="132">
        <v>1023</v>
      </c>
      <c r="P288" s="21">
        <v>1020.4</v>
      </c>
      <c r="Q288" s="70">
        <v>1022.7</v>
      </c>
      <c r="R288" s="67">
        <v>4.8</v>
      </c>
      <c r="S288" s="67">
        <v>3.2</v>
      </c>
      <c r="T288" s="24">
        <v>0.7</v>
      </c>
      <c r="U288" s="311" t="s">
        <v>44</v>
      </c>
      <c r="V288" s="315" t="s">
        <v>52</v>
      </c>
      <c r="W288" s="25">
        <v>3.6</v>
      </c>
      <c r="X288" s="26">
        <v>2.2999999999999998</v>
      </c>
      <c r="Y288" s="27">
        <v>0</v>
      </c>
      <c r="Z288" s="29">
        <v>0</v>
      </c>
      <c r="AA288" s="316" t="s">
        <v>55</v>
      </c>
      <c r="AB288" s="28"/>
      <c r="AG288" s="319"/>
    </row>
    <row r="289" spans="1:33" s="20" customFormat="1" x14ac:dyDescent="0.3">
      <c r="A289" s="43">
        <v>42291</v>
      </c>
      <c r="B289" s="74">
        <v>7.3</v>
      </c>
      <c r="C289" s="32">
        <v>12.6</v>
      </c>
      <c r="D289" s="32">
        <v>10</v>
      </c>
      <c r="E289" s="32">
        <v>13.2</v>
      </c>
      <c r="F289" s="32">
        <v>7.2</v>
      </c>
      <c r="G289" s="32">
        <f t="shared" si="0"/>
        <v>9.9749999999999996</v>
      </c>
      <c r="H289" s="81">
        <v>7.2</v>
      </c>
      <c r="I289" s="44">
        <v>9.4</v>
      </c>
      <c r="J289" s="14">
        <v>6.8</v>
      </c>
      <c r="K289" s="78">
        <v>8.0815331010452898</v>
      </c>
      <c r="L289" s="356">
        <v>99</v>
      </c>
      <c r="M289" s="23">
        <v>72</v>
      </c>
      <c r="N289" s="358">
        <v>89.324041811846683</v>
      </c>
      <c r="O289" s="132">
        <v>1022.5</v>
      </c>
      <c r="P289" s="21">
        <v>1019.9</v>
      </c>
      <c r="Q289" s="70">
        <v>1020.9208333333338</v>
      </c>
      <c r="R289" s="67">
        <v>3.1</v>
      </c>
      <c r="S289" s="67">
        <v>1.1000000000000001</v>
      </c>
      <c r="T289" s="24">
        <v>0.3</v>
      </c>
      <c r="U289" s="311" t="s">
        <v>49</v>
      </c>
      <c r="V289" s="315" t="s">
        <v>163</v>
      </c>
      <c r="W289" s="25">
        <v>0</v>
      </c>
      <c r="X289" s="26">
        <v>0</v>
      </c>
      <c r="Y289" s="27">
        <v>0</v>
      </c>
      <c r="Z289" s="29">
        <v>0</v>
      </c>
      <c r="AA289" s="316" t="s">
        <v>66</v>
      </c>
      <c r="AB289" s="28"/>
      <c r="AG289" s="319"/>
    </row>
    <row r="290" spans="1:33" s="20" customFormat="1" x14ac:dyDescent="0.3">
      <c r="A290" s="43">
        <v>42292</v>
      </c>
      <c r="B290" s="74">
        <v>9.1</v>
      </c>
      <c r="C290" s="32">
        <v>11.3</v>
      </c>
      <c r="D290" s="32">
        <v>10.9</v>
      </c>
      <c r="E290" s="32">
        <v>12.5</v>
      </c>
      <c r="F290" s="32">
        <v>9.1</v>
      </c>
      <c r="G290" s="32">
        <f t="shared" si="0"/>
        <v>10.55</v>
      </c>
      <c r="H290" s="81">
        <v>10.5</v>
      </c>
      <c r="I290" s="44">
        <v>11.6</v>
      </c>
      <c r="J290" s="14">
        <v>8.4</v>
      </c>
      <c r="K290" s="78">
        <v>9.9843416370106688</v>
      </c>
      <c r="L290" s="356">
        <v>99</v>
      </c>
      <c r="M290" s="23">
        <v>93</v>
      </c>
      <c r="N290" s="358">
        <v>96.558718861209968</v>
      </c>
      <c r="O290" s="132">
        <v>1020.7</v>
      </c>
      <c r="P290" s="21">
        <v>1018.8</v>
      </c>
      <c r="Q290" s="70">
        <v>1019.9909722222219</v>
      </c>
      <c r="R290" s="67">
        <v>4.0999999999999996</v>
      </c>
      <c r="S290" s="67">
        <v>2.6</v>
      </c>
      <c r="T290" s="24">
        <v>0.5</v>
      </c>
      <c r="U290" s="311" t="s">
        <v>49</v>
      </c>
      <c r="V290" s="315" t="s">
        <v>52</v>
      </c>
      <c r="W290" s="25">
        <v>3.6</v>
      </c>
      <c r="X290" s="26">
        <v>3.5</v>
      </c>
      <c r="Y290" s="27">
        <v>0</v>
      </c>
      <c r="Z290" s="29">
        <v>0</v>
      </c>
      <c r="AA290" s="316" t="s">
        <v>66</v>
      </c>
      <c r="AB290" s="28"/>
      <c r="AG290" s="319"/>
    </row>
    <row r="291" spans="1:33" s="20" customFormat="1" x14ac:dyDescent="0.3">
      <c r="A291" s="43">
        <v>42293</v>
      </c>
      <c r="B291" s="74">
        <v>11.9</v>
      </c>
      <c r="C291" s="32">
        <v>15.3</v>
      </c>
      <c r="D291" s="32">
        <v>12.9</v>
      </c>
      <c r="E291" s="32">
        <v>15.9</v>
      </c>
      <c r="F291" s="32">
        <v>10.3</v>
      </c>
      <c r="G291" s="32">
        <f t="shared" si="0"/>
        <v>13.25</v>
      </c>
      <c r="H291" s="81">
        <v>12.8</v>
      </c>
      <c r="I291" s="44">
        <v>12.2</v>
      </c>
      <c r="J291" s="14">
        <v>9.8000000000000007</v>
      </c>
      <c r="K291" s="78">
        <v>11.206620209059228</v>
      </c>
      <c r="L291" s="356">
        <v>99</v>
      </c>
      <c r="M291" s="23">
        <v>72</v>
      </c>
      <c r="N291" s="358">
        <v>90.400696864111495</v>
      </c>
      <c r="O291" s="132">
        <v>1021.7</v>
      </c>
      <c r="P291" s="21">
        <v>1018.8</v>
      </c>
      <c r="Q291" s="70">
        <v>1020.1145833333335</v>
      </c>
      <c r="R291" s="67">
        <v>6.8</v>
      </c>
      <c r="S291" s="67">
        <v>4.3</v>
      </c>
      <c r="T291" s="24">
        <v>0.7</v>
      </c>
      <c r="U291" s="311" t="s">
        <v>44</v>
      </c>
      <c r="V291" s="315" t="s">
        <v>52</v>
      </c>
      <c r="W291" s="25">
        <v>3.6</v>
      </c>
      <c r="X291" s="26">
        <v>0.3</v>
      </c>
      <c r="Y291" s="27">
        <v>0</v>
      </c>
      <c r="Z291" s="29">
        <v>0</v>
      </c>
      <c r="AA291" s="316" t="s">
        <v>55</v>
      </c>
      <c r="AB291" s="28"/>
      <c r="AG291" s="319"/>
    </row>
    <row r="292" spans="1:33" s="20" customFormat="1" x14ac:dyDescent="0.3">
      <c r="A292" s="43">
        <v>42294</v>
      </c>
      <c r="B292" s="74">
        <v>12.8</v>
      </c>
      <c r="C292" s="32">
        <v>13.5</v>
      </c>
      <c r="D292" s="32">
        <v>11.1</v>
      </c>
      <c r="E292" s="32">
        <v>14.1</v>
      </c>
      <c r="F292" s="32">
        <v>9.6</v>
      </c>
      <c r="G292" s="32">
        <f t="shared" si="0"/>
        <v>12.125</v>
      </c>
      <c r="H292" s="81">
        <v>12.5</v>
      </c>
      <c r="I292" s="44">
        <v>12.8</v>
      </c>
      <c r="J292" s="14">
        <v>9.1999999999999993</v>
      </c>
      <c r="K292" s="78">
        <v>11.711805555555564</v>
      </c>
      <c r="L292" s="356">
        <v>99</v>
      </c>
      <c r="M292" s="23">
        <v>91</v>
      </c>
      <c r="N292" s="358">
        <v>94.798611111111114</v>
      </c>
      <c r="O292" s="132">
        <v>1020.2</v>
      </c>
      <c r="P292" s="21">
        <v>1018.6</v>
      </c>
      <c r="Q292" s="70">
        <v>1019.3586805555549</v>
      </c>
      <c r="R292" s="67">
        <v>5.0999999999999996</v>
      </c>
      <c r="S292" s="67">
        <v>3.2</v>
      </c>
      <c r="T292" s="24">
        <v>1.2</v>
      </c>
      <c r="U292" s="311" t="s">
        <v>44</v>
      </c>
      <c r="V292" s="315" t="s">
        <v>52</v>
      </c>
      <c r="W292" s="25">
        <v>3.6</v>
      </c>
      <c r="X292" s="26">
        <v>4</v>
      </c>
      <c r="Y292" s="27">
        <v>0</v>
      </c>
      <c r="Z292" s="29">
        <v>0</v>
      </c>
      <c r="AA292" s="316" t="s">
        <v>66</v>
      </c>
      <c r="AB292" s="28"/>
      <c r="AG292" s="319"/>
    </row>
    <row r="293" spans="1:33" s="20" customFormat="1" x14ac:dyDescent="0.3">
      <c r="A293" s="43">
        <v>42295</v>
      </c>
      <c r="B293" s="74">
        <v>10</v>
      </c>
      <c r="C293" s="32">
        <v>15.4</v>
      </c>
      <c r="D293" s="32">
        <v>9.8000000000000007</v>
      </c>
      <c r="E293" s="32">
        <v>16.3</v>
      </c>
      <c r="F293" s="32">
        <v>6.9</v>
      </c>
      <c r="G293" s="32">
        <f t="shared" si="0"/>
        <v>11.25</v>
      </c>
      <c r="H293" s="81">
        <v>11.4</v>
      </c>
      <c r="I293" s="44">
        <v>12.6</v>
      </c>
      <c r="J293" s="14">
        <v>6.4</v>
      </c>
      <c r="K293" s="78">
        <v>9.2221052631578875</v>
      </c>
      <c r="L293" s="356">
        <v>99</v>
      </c>
      <c r="M293" s="23">
        <v>58</v>
      </c>
      <c r="N293" s="358">
        <v>87.242105263157896</v>
      </c>
      <c r="O293" s="132">
        <v>1020.5</v>
      </c>
      <c r="P293" s="21">
        <v>1018.7</v>
      </c>
      <c r="Q293" s="70">
        <v>1019.4749999999999</v>
      </c>
      <c r="R293" s="67">
        <v>5.0999999999999996</v>
      </c>
      <c r="S293" s="67">
        <v>3</v>
      </c>
      <c r="T293" s="24">
        <v>0.6</v>
      </c>
      <c r="U293" s="311" t="s">
        <v>44</v>
      </c>
      <c r="V293" s="315" t="s">
        <v>163</v>
      </c>
      <c r="W293" s="25">
        <v>0</v>
      </c>
      <c r="X293" s="26">
        <v>0</v>
      </c>
      <c r="Y293" s="27">
        <v>0</v>
      </c>
      <c r="Z293" s="29">
        <v>0</v>
      </c>
      <c r="AA293" s="316" t="s">
        <v>167</v>
      </c>
      <c r="AB293" s="28"/>
      <c r="AG293" s="319"/>
    </row>
    <row r="294" spans="1:33" s="20" customFormat="1" x14ac:dyDescent="0.3">
      <c r="A294" s="43">
        <v>42296</v>
      </c>
      <c r="B294" s="74">
        <v>8.5</v>
      </c>
      <c r="C294" s="32">
        <v>16</v>
      </c>
      <c r="D294" s="32">
        <v>10.5</v>
      </c>
      <c r="E294" s="32">
        <v>16.2</v>
      </c>
      <c r="F294" s="32">
        <v>7.3</v>
      </c>
      <c r="G294" s="32">
        <f t="shared" si="0"/>
        <v>11.375</v>
      </c>
      <c r="H294" s="81">
        <v>10.8</v>
      </c>
      <c r="I294" s="44">
        <v>12</v>
      </c>
      <c r="J294" s="14">
        <v>6.8</v>
      </c>
      <c r="K294" s="78">
        <v>8.4049122807017582</v>
      </c>
      <c r="L294" s="356">
        <v>99</v>
      </c>
      <c r="M294" s="23">
        <v>66</v>
      </c>
      <c r="N294" s="358">
        <v>86.519298245614038</v>
      </c>
      <c r="O294" s="132">
        <v>1020.4</v>
      </c>
      <c r="P294" s="21">
        <v>1016.2</v>
      </c>
      <c r="Q294" s="70">
        <v>1018.5364583333334</v>
      </c>
      <c r="R294" s="67">
        <v>5.0999999999999996</v>
      </c>
      <c r="S294" s="67">
        <v>4.5</v>
      </c>
      <c r="T294" s="24">
        <v>0.9</v>
      </c>
      <c r="U294" s="311" t="s">
        <v>124</v>
      </c>
      <c r="V294" s="315" t="s">
        <v>52</v>
      </c>
      <c r="W294" s="25">
        <v>3.6</v>
      </c>
      <c r="X294" s="26">
        <v>4</v>
      </c>
      <c r="Y294" s="27">
        <v>0</v>
      </c>
      <c r="Z294" s="29">
        <v>0</v>
      </c>
      <c r="AA294" s="316" t="s">
        <v>167</v>
      </c>
      <c r="AB294" s="28"/>
      <c r="AG294" s="319"/>
    </row>
    <row r="295" spans="1:33" s="20" customFormat="1" x14ac:dyDescent="0.3">
      <c r="A295" s="43">
        <v>42297</v>
      </c>
      <c r="B295" s="74">
        <v>7.9</v>
      </c>
      <c r="C295" s="32">
        <v>7.9</v>
      </c>
      <c r="D295" s="32">
        <v>7.2</v>
      </c>
      <c r="E295" s="32">
        <v>9.6</v>
      </c>
      <c r="F295" s="32">
        <v>7.2</v>
      </c>
      <c r="G295" s="32">
        <f t="shared" si="0"/>
        <v>7.5500000000000007</v>
      </c>
      <c r="H295" s="81">
        <v>7.9</v>
      </c>
      <c r="I295" s="44">
        <v>7.6</v>
      </c>
      <c r="J295" s="14">
        <v>6.3</v>
      </c>
      <c r="K295" s="78">
        <v>6.9326388888888921</v>
      </c>
      <c r="L295" s="356">
        <v>95</v>
      </c>
      <c r="M295" s="23">
        <v>87</v>
      </c>
      <c r="N295" s="358">
        <v>93.673611111111114</v>
      </c>
      <c r="O295" s="132">
        <v>1016.5</v>
      </c>
      <c r="P295" s="21">
        <v>1013.3</v>
      </c>
      <c r="Q295" s="70">
        <v>1014.5402777777787</v>
      </c>
      <c r="R295" s="67">
        <v>4.8</v>
      </c>
      <c r="S295" s="67">
        <v>2.6</v>
      </c>
      <c r="T295" s="24">
        <v>0.9</v>
      </c>
      <c r="U295" s="311" t="s">
        <v>131</v>
      </c>
      <c r="V295" s="315" t="s">
        <v>52</v>
      </c>
      <c r="W295" s="25">
        <v>7.2</v>
      </c>
      <c r="X295" s="26">
        <v>31</v>
      </c>
      <c r="Y295" s="27">
        <v>0</v>
      </c>
      <c r="Z295" s="29">
        <v>0</v>
      </c>
      <c r="AA295" s="316" t="s">
        <v>55</v>
      </c>
      <c r="AB295" s="28"/>
      <c r="AG295" s="319"/>
    </row>
    <row r="296" spans="1:33" s="20" customFormat="1" x14ac:dyDescent="0.3">
      <c r="A296" s="43">
        <v>42298</v>
      </c>
      <c r="B296" s="74">
        <v>6.8</v>
      </c>
      <c r="C296" s="32">
        <v>10.3</v>
      </c>
      <c r="D296" s="32">
        <v>7.6</v>
      </c>
      <c r="E296" s="32">
        <v>10.8</v>
      </c>
      <c r="F296" s="32">
        <v>6.8</v>
      </c>
      <c r="G296" s="32">
        <f t="shared" si="0"/>
        <v>8.0749999999999993</v>
      </c>
      <c r="H296" s="81">
        <v>8</v>
      </c>
      <c r="I296" s="44">
        <v>7.6</v>
      </c>
      <c r="J296" s="14">
        <v>5.9</v>
      </c>
      <c r="K296" s="78">
        <v>6.6861111111111065</v>
      </c>
      <c r="L296" s="356">
        <v>98</v>
      </c>
      <c r="M296" s="23">
        <v>77</v>
      </c>
      <c r="N296" s="358">
        <v>91.493055555555557</v>
      </c>
      <c r="O296" s="132">
        <v>1018.8</v>
      </c>
      <c r="P296" s="21">
        <v>1016.1</v>
      </c>
      <c r="Q296" s="70">
        <v>1017.5729166666666</v>
      </c>
      <c r="R296" s="67">
        <v>4.0999999999999996</v>
      </c>
      <c r="S296" s="67">
        <v>2</v>
      </c>
      <c r="T296" s="24">
        <v>0.4</v>
      </c>
      <c r="U296" s="311" t="s">
        <v>117</v>
      </c>
      <c r="V296" s="315" t="s">
        <v>52</v>
      </c>
      <c r="W296" s="25">
        <v>3.6</v>
      </c>
      <c r="X296" s="26">
        <v>2.2999999999999998</v>
      </c>
      <c r="Y296" s="27">
        <v>0</v>
      </c>
      <c r="Z296" s="29">
        <v>0</v>
      </c>
      <c r="AA296" s="316" t="s">
        <v>164</v>
      </c>
      <c r="AB296" s="28"/>
      <c r="AG296" s="319"/>
    </row>
    <row r="297" spans="1:33" s="20" customFormat="1" x14ac:dyDescent="0.3">
      <c r="A297" s="43">
        <v>42299</v>
      </c>
      <c r="B297" s="74">
        <v>6.6</v>
      </c>
      <c r="C297" s="32">
        <v>11.8</v>
      </c>
      <c r="D297" s="32">
        <v>7.4</v>
      </c>
      <c r="E297" s="32">
        <v>11.8</v>
      </c>
      <c r="F297" s="32">
        <v>6.2</v>
      </c>
      <c r="G297" s="32">
        <f t="shared" si="0"/>
        <v>8.3000000000000007</v>
      </c>
      <c r="H297" s="81">
        <v>7.7</v>
      </c>
      <c r="I297" s="44">
        <v>8.6999999999999993</v>
      </c>
      <c r="J297" s="14">
        <v>5.9</v>
      </c>
      <c r="K297" s="78">
        <v>6.9792982456140296</v>
      </c>
      <c r="L297" s="356">
        <v>98</v>
      </c>
      <c r="M297" s="23">
        <v>74</v>
      </c>
      <c r="N297" s="358">
        <v>91.343859649122805</v>
      </c>
      <c r="O297" s="132">
        <v>1018.5</v>
      </c>
      <c r="P297" s="21">
        <v>1016.3</v>
      </c>
      <c r="Q297" s="70">
        <v>1017.6798611111119</v>
      </c>
      <c r="R297" s="67">
        <v>2.7</v>
      </c>
      <c r="S297" s="67">
        <v>1.4</v>
      </c>
      <c r="T297" s="24">
        <v>0.2</v>
      </c>
      <c r="U297" s="311" t="s">
        <v>49</v>
      </c>
      <c r="V297" s="315" t="s">
        <v>52</v>
      </c>
      <c r="W297" s="25">
        <v>3.6</v>
      </c>
      <c r="X297" s="26">
        <v>0.3</v>
      </c>
      <c r="Y297" s="27">
        <v>0</v>
      </c>
      <c r="Z297" s="29">
        <v>0</v>
      </c>
      <c r="AA297" s="316" t="s">
        <v>164</v>
      </c>
      <c r="AB297" s="28"/>
      <c r="AG297" s="319"/>
    </row>
    <row r="298" spans="1:33" s="20" customFormat="1" x14ac:dyDescent="0.3">
      <c r="A298" s="43">
        <v>42300</v>
      </c>
      <c r="B298" s="74">
        <v>5.4</v>
      </c>
      <c r="C298" s="32">
        <v>11.4</v>
      </c>
      <c r="D298" s="32">
        <v>8.5</v>
      </c>
      <c r="E298" s="32">
        <v>11.6</v>
      </c>
      <c r="F298" s="32">
        <v>5.0999999999999996</v>
      </c>
      <c r="G298" s="32">
        <f t="shared" si="0"/>
        <v>8.4499999999999993</v>
      </c>
      <c r="H298" s="81">
        <v>8.1</v>
      </c>
      <c r="I298" s="44">
        <v>8.6999999999999993</v>
      </c>
      <c r="J298" s="14">
        <v>5</v>
      </c>
      <c r="K298" s="78">
        <v>7.1715277777777811</v>
      </c>
      <c r="L298" s="356">
        <v>99</v>
      </c>
      <c r="M298" s="23">
        <v>79</v>
      </c>
      <c r="N298" s="358">
        <v>93.864583333333329</v>
      </c>
      <c r="O298" s="132">
        <v>1024.3</v>
      </c>
      <c r="P298" s="21">
        <v>1017.7</v>
      </c>
      <c r="Q298" s="70">
        <v>1020.5871527777776</v>
      </c>
      <c r="R298" s="67">
        <v>2.7</v>
      </c>
      <c r="S298" s="67">
        <v>1.6</v>
      </c>
      <c r="T298" s="24">
        <v>0.3</v>
      </c>
      <c r="U298" s="311" t="s">
        <v>125</v>
      </c>
      <c r="V298" s="315"/>
      <c r="W298" s="25">
        <v>0</v>
      </c>
      <c r="X298" s="26">
        <v>0</v>
      </c>
      <c r="Y298" s="27">
        <v>0</v>
      </c>
      <c r="Z298" s="29">
        <v>0</v>
      </c>
      <c r="AA298" s="316" t="s">
        <v>65</v>
      </c>
      <c r="AB298" s="28"/>
      <c r="AG298" s="319"/>
    </row>
    <row r="299" spans="1:33" s="20" customFormat="1" x14ac:dyDescent="0.3">
      <c r="A299" s="43">
        <v>42301</v>
      </c>
      <c r="B299" s="74">
        <v>8.5</v>
      </c>
      <c r="C299" s="32">
        <v>15.7</v>
      </c>
      <c r="D299" s="32">
        <v>3.9</v>
      </c>
      <c r="E299" s="32">
        <v>16.399999999999999</v>
      </c>
      <c r="F299" s="32">
        <v>2.1</v>
      </c>
      <c r="G299" s="32">
        <f t="shared" si="0"/>
        <v>8</v>
      </c>
      <c r="H299" s="81">
        <v>9.4</v>
      </c>
      <c r="I299" s="44">
        <v>9.1999999999999993</v>
      </c>
      <c r="J299" s="14">
        <v>0.8</v>
      </c>
      <c r="K299" s="78">
        <v>6.1403333333333316</v>
      </c>
      <c r="L299" s="356">
        <v>96</v>
      </c>
      <c r="M299" s="23">
        <v>50</v>
      </c>
      <c r="N299" s="358">
        <v>83.076666666666668</v>
      </c>
      <c r="O299" s="132">
        <v>1026</v>
      </c>
      <c r="P299" s="21">
        <v>1023.6</v>
      </c>
      <c r="Q299" s="70">
        <v>1024.4396666666669</v>
      </c>
      <c r="R299" s="67">
        <v>3.4</v>
      </c>
      <c r="S299" s="67">
        <v>1.4</v>
      </c>
      <c r="T299" s="24">
        <v>0.6</v>
      </c>
      <c r="U299" s="311" t="s">
        <v>49</v>
      </c>
      <c r="V299" s="315"/>
      <c r="W299" s="25">
        <v>0</v>
      </c>
      <c r="X299" s="26">
        <v>0</v>
      </c>
      <c r="Y299" s="27">
        <v>0</v>
      </c>
      <c r="Z299" s="29">
        <v>0</v>
      </c>
      <c r="AA299" s="316" t="s">
        <v>67</v>
      </c>
      <c r="AB299" s="28"/>
      <c r="AG299" s="319"/>
    </row>
    <row r="300" spans="1:33" s="20" customFormat="1" x14ac:dyDescent="0.3">
      <c r="A300" s="43">
        <v>42302</v>
      </c>
      <c r="B300" s="74">
        <v>4.2</v>
      </c>
      <c r="C300" s="32">
        <v>10.199999999999999</v>
      </c>
      <c r="D300" s="32">
        <v>8.6</v>
      </c>
      <c r="E300" s="32">
        <v>11.1</v>
      </c>
      <c r="F300" s="32">
        <v>2.2000000000000002</v>
      </c>
      <c r="G300" s="32">
        <f t="shared" si="0"/>
        <v>7.8999999999999995</v>
      </c>
      <c r="H300" s="81">
        <v>6.8</v>
      </c>
      <c r="I300" s="44">
        <v>9</v>
      </c>
      <c r="J300" s="14">
        <v>1</v>
      </c>
      <c r="K300" s="78">
        <v>5.830970149253738</v>
      </c>
      <c r="L300" s="356">
        <v>99</v>
      </c>
      <c r="M300" s="23">
        <v>84</v>
      </c>
      <c r="N300" s="358">
        <v>93.835820895522389</v>
      </c>
      <c r="O300" s="132">
        <v>1026.2</v>
      </c>
      <c r="P300" s="21">
        <v>1023.2</v>
      </c>
      <c r="Q300" s="70">
        <v>1024.273263888889</v>
      </c>
      <c r="R300" s="67">
        <v>2</v>
      </c>
      <c r="S300" s="67">
        <v>1.4</v>
      </c>
      <c r="T300" s="24">
        <v>0.2</v>
      </c>
      <c r="U300" s="311" t="s">
        <v>49</v>
      </c>
      <c r="V300" s="315"/>
      <c r="W300" s="25">
        <v>0</v>
      </c>
      <c r="X300" s="26">
        <v>0</v>
      </c>
      <c r="Y300" s="27">
        <v>0</v>
      </c>
      <c r="Z300" s="29">
        <v>0</v>
      </c>
      <c r="AA300" s="316" t="s">
        <v>66</v>
      </c>
      <c r="AB300" s="28"/>
      <c r="AG300" s="319"/>
    </row>
    <row r="301" spans="1:33" s="20" customFormat="1" x14ac:dyDescent="0.3">
      <c r="A301" s="43">
        <v>42303</v>
      </c>
      <c r="B301" s="74">
        <v>8.1999999999999993</v>
      </c>
      <c r="C301" s="32">
        <v>15.5</v>
      </c>
      <c r="D301" s="32">
        <v>3.6</v>
      </c>
      <c r="E301" s="32">
        <v>15.9</v>
      </c>
      <c r="F301" s="32">
        <v>0.6</v>
      </c>
      <c r="G301" s="32">
        <f t="shared" si="0"/>
        <v>7.7249999999999996</v>
      </c>
      <c r="H301" s="81">
        <v>8.6999999999999993</v>
      </c>
      <c r="I301" s="44">
        <v>9.4</v>
      </c>
      <c r="J301" s="14">
        <v>-0.7</v>
      </c>
      <c r="K301" s="78">
        <v>5.2510489510489577</v>
      </c>
      <c r="L301" s="356">
        <v>98</v>
      </c>
      <c r="M301" s="23">
        <v>49</v>
      </c>
      <c r="N301" s="358">
        <v>80.96503496503496</v>
      </c>
      <c r="O301" s="132">
        <v>1028.0999999999999</v>
      </c>
      <c r="P301" s="21">
        <v>1025.8</v>
      </c>
      <c r="Q301" s="70">
        <v>1026.9114583333348</v>
      </c>
      <c r="R301" s="67">
        <v>4.0999999999999996</v>
      </c>
      <c r="S301" s="67">
        <v>2.4</v>
      </c>
      <c r="T301" s="24">
        <v>0.6</v>
      </c>
      <c r="U301" s="311" t="s">
        <v>131</v>
      </c>
      <c r="V301" s="315"/>
      <c r="W301" s="25">
        <v>0</v>
      </c>
      <c r="X301" s="26">
        <v>0</v>
      </c>
      <c r="Y301" s="27">
        <v>0</v>
      </c>
      <c r="Z301" s="29">
        <v>0</v>
      </c>
      <c r="AA301" s="316" t="s">
        <v>165</v>
      </c>
      <c r="AB301" s="28"/>
      <c r="AG301" s="319"/>
    </row>
    <row r="302" spans="1:33" s="20" customFormat="1" x14ac:dyDescent="0.3">
      <c r="A302" s="43">
        <v>42304</v>
      </c>
      <c r="B302" s="74">
        <v>0</v>
      </c>
      <c r="C302" s="32">
        <v>15.2</v>
      </c>
      <c r="D302" s="32">
        <v>-0.1</v>
      </c>
      <c r="E302" s="32">
        <v>16.3</v>
      </c>
      <c r="F302" s="32">
        <v>-2.2999999999999998</v>
      </c>
      <c r="G302" s="32">
        <f t="shared" si="0"/>
        <v>3.75</v>
      </c>
      <c r="H302" s="81">
        <v>4.0999999999999996</v>
      </c>
      <c r="I302" s="44">
        <v>7.4</v>
      </c>
      <c r="J302" s="14">
        <v>-4.5999999999999996</v>
      </c>
      <c r="K302" s="78">
        <v>0.49094076655052227</v>
      </c>
      <c r="L302" s="356">
        <v>99</v>
      </c>
      <c r="M302" s="23">
        <v>34</v>
      </c>
      <c r="N302" s="358">
        <v>80.292682926829272</v>
      </c>
      <c r="O302" s="132">
        <v>1029</v>
      </c>
      <c r="P302" s="21">
        <v>1025.5999999999999</v>
      </c>
      <c r="Q302" s="70">
        <v>1027.3628472222222</v>
      </c>
      <c r="R302" s="67">
        <v>2</v>
      </c>
      <c r="S302" s="67">
        <v>1.4</v>
      </c>
      <c r="T302" s="24">
        <v>0.4</v>
      </c>
      <c r="U302" s="311" t="s">
        <v>125</v>
      </c>
      <c r="V302" s="315"/>
      <c r="W302" s="25">
        <v>0</v>
      </c>
      <c r="X302" s="26">
        <v>0</v>
      </c>
      <c r="Y302" s="27">
        <v>0</v>
      </c>
      <c r="Z302" s="29">
        <v>0</v>
      </c>
      <c r="AA302" s="316" t="s">
        <v>70</v>
      </c>
      <c r="AB302" s="28"/>
      <c r="AG302" s="319"/>
    </row>
    <row r="303" spans="1:33" s="20" customFormat="1" x14ac:dyDescent="0.3">
      <c r="A303" s="43">
        <v>42305</v>
      </c>
      <c r="B303" s="74">
        <v>-4.3</v>
      </c>
      <c r="C303" s="32">
        <v>14</v>
      </c>
      <c r="D303" s="32">
        <v>4.8</v>
      </c>
      <c r="E303" s="32">
        <v>14.3</v>
      </c>
      <c r="F303" s="32">
        <v>-4.3</v>
      </c>
      <c r="G303" s="32">
        <f t="shared" si="0"/>
        <v>4.8249999999999993</v>
      </c>
      <c r="H303" s="81">
        <v>6.2</v>
      </c>
      <c r="I303" s="44">
        <v>5.3</v>
      </c>
      <c r="J303" s="14">
        <v>-6.4</v>
      </c>
      <c r="K303" s="78">
        <v>0.62622377622377678</v>
      </c>
      <c r="L303" s="356">
        <v>93</v>
      </c>
      <c r="M303" s="23">
        <v>52</v>
      </c>
      <c r="N303" s="358">
        <v>79.46503496503496</v>
      </c>
      <c r="O303" s="132">
        <v>1026.9000000000001</v>
      </c>
      <c r="P303" s="21">
        <v>1021.9</v>
      </c>
      <c r="Q303" s="70">
        <v>1024.3479166666671</v>
      </c>
      <c r="R303" s="67">
        <v>5.8</v>
      </c>
      <c r="S303" s="67">
        <v>2.6</v>
      </c>
      <c r="T303" s="24">
        <v>1.3</v>
      </c>
      <c r="U303" s="311" t="s">
        <v>117</v>
      </c>
      <c r="V303" s="315"/>
      <c r="W303" s="25">
        <v>0</v>
      </c>
      <c r="X303" s="26">
        <v>0</v>
      </c>
      <c r="Y303" s="27">
        <v>0</v>
      </c>
      <c r="Z303" s="29">
        <v>0</v>
      </c>
      <c r="AA303" s="316" t="s">
        <v>150</v>
      </c>
      <c r="AB303" s="28"/>
      <c r="AG303" s="319"/>
    </row>
    <row r="304" spans="1:33" s="20" customFormat="1" x14ac:dyDescent="0.3">
      <c r="A304" s="43">
        <v>42306</v>
      </c>
      <c r="B304" s="74">
        <v>2.2000000000000002</v>
      </c>
      <c r="C304" s="32">
        <v>13.7</v>
      </c>
      <c r="D304" s="32">
        <v>5</v>
      </c>
      <c r="E304" s="32">
        <v>15.6</v>
      </c>
      <c r="F304" s="32">
        <v>1.2</v>
      </c>
      <c r="G304" s="32">
        <f t="shared" si="0"/>
        <v>6.4749999999999996</v>
      </c>
      <c r="H304" s="81">
        <v>7.1</v>
      </c>
      <c r="I304" s="44">
        <v>9.1999999999999993</v>
      </c>
      <c r="J304" s="14">
        <v>0.5</v>
      </c>
      <c r="K304" s="78">
        <v>3.760069444444444</v>
      </c>
      <c r="L304" s="356">
        <v>98</v>
      </c>
      <c r="M304" s="23">
        <v>48</v>
      </c>
      <c r="N304" s="358">
        <v>81.559027777777771</v>
      </c>
      <c r="O304" s="132">
        <v>1026.0999999999999</v>
      </c>
      <c r="P304" s="21">
        <v>1020.9</v>
      </c>
      <c r="Q304" s="70">
        <v>1022.6541666666666</v>
      </c>
      <c r="R304" s="67">
        <v>4.8</v>
      </c>
      <c r="S304" s="67">
        <v>3</v>
      </c>
      <c r="T304" s="24">
        <v>0.5</v>
      </c>
      <c r="U304" s="311" t="s">
        <v>127</v>
      </c>
      <c r="V304" s="315"/>
      <c r="W304" s="25">
        <v>0</v>
      </c>
      <c r="X304" s="26">
        <v>0</v>
      </c>
      <c r="Y304" s="27">
        <v>0</v>
      </c>
      <c r="Z304" s="29">
        <v>0</v>
      </c>
      <c r="AA304" s="316" t="s">
        <v>167</v>
      </c>
      <c r="AB304" s="28"/>
      <c r="AG304" s="319"/>
    </row>
    <row r="305" spans="1:33" s="20" customFormat="1" x14ac:dyDescent="0.3">
      <c r="A305" s="43">
        <v>42307</v>
      </c>
      <c r="B305" s="74">
        <v>1.2</v>
      </c>
      <c r="C305" s="32">
        <v>15.9</v>
      </c>
      <c r="D305" s="32">
        <v>4.9000000000000004</v>
      </c>
      <c r="E305" s="32">
        <v>17.5</v>
      </c>
      <c r="F305" s="32">
        <v>0.5</v>
      </c>
      <c r="G305" s="32">
        <f t="shared" si="0"/>
        <v>6.7250000000000005</v>
      </c>
      <c r="H305" s="81">
        <v>6.1</v>
      </c>
      <c r="I305" s="44">
        <v>9.1999999999999993</v>
      </c>
      <c r="J305" s="14">
        <v>-1.4</v>
      </c>
      <c r="K305" s="78">
        <v>3.2915492957746486</v>
      </c>
      <c r="L305" s="356">
        <v>98</v>
      </c>
      <c r="M305" s="23">
        <v>58</v>
      </c>
      <c r="N305" s="358">
        <v>83.257042253521121</v>
      </c>
      <c r="O305" s="132">
        <v>1035.4000000000001</v>
      </c>
      <c r="P305" s="21">
        <v>1025.9000000000001</v>
      </c>
      <c r="Q305" s="70">
        <v>1030.1770833333328</v>
      </c>
      <c r="R305" s="67">
        <v>2</v>
      </c>
      <c r="S305" s="67">
        <v>1.3</v>
      </c>
      <c r="T305" s="24">
        <v>0.3</v>
      </c>
      <c r="U305" s="311" t="s">
        <v>127</v>
      </c>
      <c r="V305" s="315"/>
      <c r="W305" s="25">
        <v>0</v>
      </c>
      <c r="X305" s="26">
        <v>0</v>
      </c>
      <c r="Y305" s="27">
        <v>0</v>
      </c>
      <c r="Z305" s="29">
        <v>0</v>
      </c>
      <c r="AA305" s="316" t="s">
        <v>67</v>
      </c>
      <c r="AB305" s="28"/>
      <c r="AG305" s="319"/>
    </row>
    <row r="306" spans="1:33" s="390" customFormat="1" ht="15" thickBot="1" x14ac:dyDescent="0.35">
      <c r="A306" s="375">
        <v>42308</v>
      </c>
      <c r="B306" s="376">
        <v>2.1</v>
      </c>
      <c r="C306" s="377">
        <v>15.4</v>
      </c>
      <c r="D306" s="377">
        <v>1</v>
      </c>
      <c r="E306" s="377">
        <v>16.7</v>
      </c>
      <c r="F306" s="377">
        <v>-1.2</v>
      </c>
      <c r="G306" s="377">
        <f>(B306+C306+2*D306)/4</f>
        <v>4.875</v>
      </c>
      <c r="H306" s="378">
        <v>4.5999999999999996</v>
      </c>
      <c r="I306" s="376">
        <v>9.4</v>
      </c>
      <c r="J306" s="377">
        <v>-2.6</v>
      </c>
      <c r="K306" s="378">
        <v>1.9466898954703826</v>
      </c>
      <c r="L306" s="379">
        <v>98</v>
      </c>
      <c r="M306" s="380">
        <v>46</v>
      </c>
      <c r="N306" s="381">
        <v>84.78745644599303</v>
      </c>
      <c r="O306" s="382">
        <v>1042.4000000000001</v>
      </c>
      <c r="P306" s="383">
        <v>1034.2</v>
      </c>
      <c r="Q306" s="384">
        <v>1039.04375</v>
      </c>
      <c r="R306" s="385">
        <v>2</v>
      </c>
      <c r="S306" s="385">
        <v>1.3</v>
      </c>
      <c r="T306" s="386">
        <v>0.4</v>
      </c>
      <c r="U306" s="387" t="s">
        <v>125</v>
      </c>
      <c r="V306" s="317"/>
      <c r="W306" s="47">
        <v>0</v>
      </c>
      <c r="X306" s="48">
        <v>0</v>
      </c>
      <c r="Y306" s="49">
        <v>0</v>
      </c>
      <c r="Z306" s="50">
        <v>0</v>
      </c>
      <c r="AA306" s="388" t="s">
        <v>70</v>
      </c>
      <c r="AB306" s="389"/>
      <c r="AG306" s="391"/>
    </row>
    <row r="307" spans="1:33" s="37" customFormat="1" x14ac:dyDescent="0.3">
      <c r="A307" s="42">
        <v>42309</v>
      </c>
      <c r="B307" s="74">
        <v>-0.5</v>
      </c>
      <c r="C307" s="32">
        <v>13.8</v>
      </c>
      <c r="D307" s="32">
        <v>0.7</v>
      </c>
      <c r="E307" s="32">
        <v>14.4</v>
      </c>
      <c r="F307" s="32">
        <v>-1.2</v>
      </c>
      <c r="G307" s="32">
        <f t="shared" ref="G307:G335" si="1">(B307+C307+2*D307)/4</f>
        <v>3.6750000000000003</v>
      </c>
      <c r="H307" s="81">
        <v>3.4</v>
      </c>
      <c r="I307" s="74">
        <v>7.8</v>
      </c>
      <c r="J307" s="32">
        <v>-2.6</v>
      </c>
      <c r="K307" s="81">
        <v>0.37083333333333302</v>
      </c>
      <c r="L307" s="226">
        <v>98</v>
      </c>
      <c r="M307" s="33">
        <v>46</v>
      </c>
      <c r="N307" s="365">
        <v>82.642361111111114</v>
      </c>
      <c r="O307" s="133">
        <v>1043.2</v>
      </c>
      <c r="P307" s="34">
        <v>1038</v>
      </c>
      <c r="Q307" s="71">
        <v>1040.5635416666667</v>
      </c>
      <c r="R307" s="127">
        <v>4.0999999999999996</v>
      </c>
      <c r="S307" s="127">
        <v>1.9</v>
      </c>
      <c r="T307" s="35">
        <v>0.7</v>
      </c>
      <c r="U307" s="308" t="s">
        <v>126</v>
      </c>
      <c r="V307" s="318"/>
      <c r="W307" s="122">
        <v>0</v>
      </c>
      <c r="X307" s="123">
        <v>0</v>
      </c>
      <c r="Y307" s="124">
        <v>0</v>
      </c>
      <c r="Z307" s="128">
        <v>0</v>
      </c>
      <c r="AA307" s="310" t="s">
        <v>70</v>
      </c>
      <c r="AB307" s="36"/>
      <c r="AG307" s="45"/>
    </row>
    <row r="308" spans="1:33" s="20" customFormat="1" x14ac:dyDescent="0.3">
      <c r="A308" s="43">
        <v>42310</v>
      </c>
      <c r="B308" s="74">
        <v>-1.1000000000000001</v>
      </c>
      <c r="C308" s="32">
        <v>8.1999999999999993</v>
      </c>
      <c r="D308" s="32">
        <v>0.7</v>
      </c>
      <c r="E308" s="32">
        <v>9.6999999999999993</v>
      </c>
      <c r="F308" s="32">
        <v>-1.9</v>
      </c>
      <c r="G308" s="32">
        <f t="shared" si="1"/>
        <v>2.125</v>
      </c>
      <c r="H308" s="81">
        <v>1.8</v>
      </c>
      <c r="I308" s="44">
        <v>5.4</v>
      </c>
      <c r="J308" s="14">
        <v>-3.2</v>
      </c>
      <c r="K308" s="78">
        <v>-4.0492957746478431E-2</v>
      </c>
      <c r="L308" s="356">
        <v>98</v>
      </c>
      <c r="M308" s="23">
        <v>71</v>
      </c>
      <c r="N308" s="358">
        <v>87.887323943661968</v>
      </c>
      <c r="O308" s="132">
        <v>1038.4000000000001</v>
      </c>
      <c r="P308" s="21">
        <v>1033.9000000000001</v>
      </c>
      <c r="Q308" s="70">
        <v>1035.919097222222</v>
      </c>
      <c r="R308" s="67">
        <v>2.7</v>
      </c>
      <c r="S308" s="67">
        <v>1.5</v>
      </c>
      <c r="T308" s="24">
        <v>0.5</v>
      </c>
      <c r="U308" s="311" t="s">
        <v>125</v>
      </c>
      <c r="V308" s="312"/>
      <c r="W308" s="16">
        <v>0</v>
      </c>
      <c r="X308" s="17">
        <v>0</v>
      </c>
      <c r="Y308" s="18">
        <v>0</v>
      </c>
      <c r="Z308" s="46">
        <v>0</v>
      </c>
      <c r="AA308" s="313" t="s">
        <v>150</v>
      </c>
      <c r="AB308" s="28"/>
      <c r="AG308" s="319"/>
    </row>
    <row r="309" spans="1:33" s="20" customFormat="1" x14ac:dyDescent="0.3">
      <c r="A309" s="43">
        <v>42311</v>
      </c>
      <c r="B309" s="74">
        <v>0.7</v>
      </c>
      <c r="C309" s="32">
        <v>6.8</v>
      </c>
      <c r="D309" s="32">
        <v>1.4</v>
      </c>
      <c r="E309" s="32">
        <v>8.1999999999999993</v>
      </c>
      <c r="F309" s="32">
        <v>0.3</v>
      </c>
      <c r="G309" s="32">
        <f t="shared" si="1"/>
        <v>2.5750000000000002</v>
      </c>
      <c r="H309" s="81">
        <v>2.2999999999999998</v>
      </c>
      <c r="I309" s="44">
        <v>6</v>
      </c>
      <c r="J309" s="14">
        <v>-1.5</v>
      </c>
      <c r="K309" s="78">
        <v>0.95609756097561027</v>
      </c>
      <c r="L309" s="356">
        <v>99</v>
      </c>
      <c r="M309" s="23">
        <v>77</v>
      </c>
      <c r="N309" s="358">
        <v>91.048780487804876</v>
      </c>
      <c r="O309" s="132">
        <v>1034</v>
      </c>
      <c r="P309" s="21">
        <v>1027.3</v>
      </c>
      <c r="Q309" s="70">
        <v>1030.8173611111108</v>
      </c>
      <c r="R309" s="67">
        <v>2.4</v>
      </c>
      <c r="S309" s="67">
        <v>1.2</v>
      </c>
      <c r="T309" s="24">
        <v>0.5</v>
      </c>
      <c r="U309" s="311" t="s">
        <v>49</v>
      </c>
      <c r="V309" s="312"/>
      <c r="W309" s="16">
        <v>0</v>
      </c>
      <c r="X309" s="17">
        <v>0</v>
      </c>
      <c r="Y309" s="18">
        <v>0</v>
      </c>
      <c r="Z309" s="46">
        <v>0</v>
      </c>
      <c r="AA309" s="313" t="s">
        <v>150</v>
      </c>
      <c r="AB309" s="28"/>
      <c r="AG309" s="319"/>
    </row>
    <row r="310" spans="1:33" s="20" customFormat="1" x14ac:dyDescent="0.3">
      <c r="A310" s="43">
        <v>42312</v>
      </c>
      <c r="B310" s="74">
        <v>0</v>
      </c>
      <c r="C310" s="32">
        <v>6.1</v>
      </c>
      <c r="D310" s="32">
        <v>-1.2</v>
      </c>
      <c r="E310" s="32">
        <v>9</v>
      </c>
      <c r="F310" s="32">
        <v>-2.6</v>
      </c>
      <c r="G310" s="32">
        <f t="shared" si="1"/>
        <v>0.92499999999999993</v>
      </c>
      <c r="H310" s="81">
        <v>1.3</v>
      </c>
      <c r="I310" s="44">
        <v>6.1</v>
      </c>
      <c r="J310" s="14">
        <v>-4.5</v>
      </c>
      <c r="K310" s="78">
        <v>-0.18519855595667889</v>
      </c>
      <c r="L310" s="356">
        <v>99</v>
      </c>
      <c r="M310" s="23">
        <v>71</v>
      </c>
      <c r="N310" s="358">
        <v>89.927797833935017</v>
      </c>
      <c r="O310" s="132">
        <v>1027.4000000000001</v>
      </c>
      <c r="P310" s="21">
        <v>1023</v>
      </c>
      <c r="Q310" s="70">
        <v>1024.98298611111</v>
      </c>
      <c r="R310" s="67">
        <v>2.4</v>
      </c>
      <c r="S310" s="67">
        <v>1.5</v>
      </c>
      <c r="T310" s="24">
        <v>0.4</v>
      </c>
      <c r="U310" s="311" t="s">
        <v>131</v>
      </c>
      <c r="V310" s="314"/>
      <c r="W310" s="16">
        <v>0</v>
      </c>
      <c r="X310" s="17">
        <v>0</v>
      </c>
      <c r="Y310" s="18">
        <v>0</v>
      </c>
      <c r="Z310" s="46">
        <v>0</v>
      </c>
      <c r="AA310" s="313" t="s">
        <v>150</v>
      </c>
      <c r="AB310" s="28"/>
      <c r="AG310" s="319"/>
    </row>
    <row r="311" spans="1:33" s="20" customFormat="1" x14ac:dyDescent="0.3">
      <c r="A311" s="43">
        <v>42313</v>
      </c>
      <c r="B311" s="74">
        <v>-4.5</v>
      </c>
      <c r="C311" s="32">
        <v>13.9</v>
      </c>
      <c r="D311" s="32">
        <v>1.6</v>
      </c>
      <c r="E311" s="32">
        <v>15.3</v>
      </c>
      <c r="F311" s="32">
        <v>-4.5</v>
      </c>
      <c r="G311" s="32">
        <f t="shared" si="1"/>
        <v>3.1500000000000004</v>
      </c>
      <c r="H311" s="81">
        <v>2.7</v>
      </c>
      <c r="I311" s="44">
        <v>5.5</v>
      </c>
      <c r="J311" s="14">
        <v>-6.3</v>
      </c>
      <c r="K311" s="78">
        <v>-0.91666666666666841</v>
      </c>
      <c r="L311" s="356">
        <v>93</v>
      </c>
      <c r="M311" s="23">
        <v>49</v>
      </c>
      <c r="N311" s="358">
        <v>78.618055555555557</v>
      </c>
      <c r="O311" s="132">
        <v>1024.4000000000001</v>
      </c>
      <c r="P311" s="21">
        <v>1021.8</v>
      </c>
      <c r="Q311" s="70">
        <v>1023.2218749999993</v>
      </c>
      <c r="R311" s="67">
        <v>2</v>
      </c>
      <c r="S311" s="67">
        <v>1</v>
      </c>
      <c r="T311" s="24">
        <v>0.2</v>
      </c>
      <c r="U311" s="311" t="s">
        <v>117</v>
      </c>
      <c r="V311" s="314"/>
      <c r="W311" s="16">
        <v>0</v>
      </c>
      <c r="X311" s="17">
        <v>0</v>
      </c>
      <c r="Y311" s="18">
        <v>0</v>
      </c>
      <c r="Z311" s="46">
        <v>0</v>
      </c>
      <c r="AA311" s="313" t="s">
        <v>150</v>
      </c>
      <c r="AB311" s="28"/>
      <c r="AG311" s="319"/>
    </row>
    <row r="312" spans="1:33" s="20" customFormat="1" x14ac:dyDescent="0.3">
      <c r="A312" s="43">
        <v>42314</v>
      </c>
      <c r="B312" s="74">
        <v>-1.5</v>
      </c>
      <c r="C312" s="32">
        <v>10.6</v>
      </c>
      <c r="D312" s="32">
        <v>2.8</v>
      </c>
      <c r="E312" s="32">
        <v>11.6</v>
      </c>
      <c r="F312" s="32">
        <v>-2.4</v>
      </c>
      <c r="G312" s="32">
        <f t="shared" si="1"/>
        <v>3.6749999999999998</v>
      </c>
      <c r="H312" s="81">
        <v>2.4</v>
      </c>
      <c r="I312" s="44">
        <v>6</v>
      </c>
      <c r="J312" s="14">
        <v>-4.7</v>
      </c>
      <c r="K312" s="78">
        <v>-6.9930069930078404E-3</v>
      </c>
      <c r="L312" s="356">
        <v>97</v>
      </c>
      <c r="M312" s="23">
        <v>60</v>
      </c>
      <c r="N312" s="358">
        <v>85.122377622377627</v>
      </c>
      <c r="O312" s="132">
        <v>1027.7</v>
      </c>
      <c r="P312" s="21">
        <v>1024.3</v>
      </c>
      <c r="Q312" s="70">
        <v>1026.1909722222229</v>
      </c>
      <c r="R312" s="67">
        <v>2</v>
      </c>
      <c r="S312" s="67">
        <v>1.5</v>
      </c>
      <c r="T312" s="24">
        <v>0.3</v>
      </c>
      <c r="U312" s="311" t="s">
        <v>126</v>
      </c>
      <c r="V312" s="314"/>
      <c r="W312" s="16">
        <v>0</v>
      </c>
      <c r="X312" s="17">
        <v>0</v>
      </c>
      <c r="Y312" s="18">
        <v>0</v>
      </c>
      <c r="Z312" s="46">
        <v>0</v>
      </c>
      <c r="AA312" s="313" t="s">
        <v>196</v>
      </c>
      <c r="AB312" s="28"/>
      <c r="AG312" s="319"/>
    </row>
    <row r="313" spans="1:33" s="20" customFormat="1" x14ac:dyDescent="0.3">
      <c r="A313" s="43">
        <v>42315</v>
      </c>
      <c r="B313" s="74">
        <v>0.7</v>
      </c>
      <c r="C313" s="32">
        <v>5.3</v>
      </c>
      <c r="D313" s="32">
        <v>4.5999999999999996</v>
      </c>
      <c r="E313" s="32">
        <v>11</v>
      </c>
      <c r="F313" s="32">
        <v>-0.1</v>
      </c>
      <c r="G313" s="32">
        <f t="shared" si="1"/>
        <v>3.8</v>
      </c>
      <c r="H313" s="81">
        <v>3.3</v>
      </c>
      <c r="I313" s="44">
        <v>5.2</v>
      </c>
      <c r="J313" s="14">
        <v>-1.4</v>
      </c>
      <c r="K313" s="78">
        <v>2.0999999999999983</v>
      </c>
      <c r="L313" s="356">
        <v>97</v>
      </c>
      <c r="M313" s="23">
        <v>86</v>
      </c>
      <c r="N313" s="358">
        <v>92.190972222222229</v>
      </c>
      <c r="O313" s="132">
        <v>1029.0999999999999</v>
      </c>
      <c r="P313" s="21">
        <v>1027</v>
      </c>
      <c r="Q313" s="70">
        <v>1028.1079861111111</v>
      </c>
      <c r="R313" s="67">
        <v>3.1</v>
      </c>
      <c r="S313" s="67">
        <v>2.1</v>
      </c>
      <c r="T313" s="24">
        <v>0.6</v>
      </c>
      <c r="U313" s="311" t="s">
        <v>111</v>
      </c>
      <c r="V313" s="314" t="s">
        <v>52</v>
      </c>
      <c r="W313" s="16">
        <v>3.6</v>
      </c>
      <c r="X313" s="17">
        <v>2.5</v>
      </c>
      <c r="Y313" s="18">
        <v>0</v>
      </c>
      <c r="Z313" s="46">
        <v>0</v>
      </c>
      <c r="AA313" s="313" t="s">
        <v>378</v>
      </c>
      <c r="AB313" s="28"/>
      <c r="AG313" s="319"/>
    </row>
    <row r="314" spans="1:33" s="20" customFormat="1" x14ac:dyDescent="0.3">
      <c r="A314" s="43">
        <v>42316</v>
      </c>
      <c r="B314" s="74">
        <v>4.7</v>
      </c>
      <c r="C314" s="32">
        <v>6</v>
      </c>
      <c r="D314" s="32">
        <v>5.9</v>
      </c>
      <c r="E314" s="32">
        <v>6.1</v>
      </c>
      <c r="F314" s="32">
        <v>4.3</v>
      </c>
      <c r="G314" s="32">
        <f t="shared" si="1"/>
        <v>5.625</v>
      </c>
      <c r="H314" s="81">
        <v>5.3</v>
      </c>
      <c r="I314" s="44">
        <v>5.3</v>
      </c>
      <c r="J314" s="14">
        <v>3.7</v>
      </c>
      <c r="K314" s="78">
        <v>4.5868055555555509</v>
      </c>
      <c r="L314" s="356">
        <v>96</v>
      </c>
      <c r="M314" s="23">
        <v>91</v>
      </c>
      <c r="N314" s="358">
        <v>94.947916666666671</v>
      </c>
      <c r="O314" s="132">
        <v>1029.5</v>
      </c>
      <c r="P314" s="21">
        <v>1027.8</v>
      </c>
      <c r="Q314" s="70">
        <v>1028.552083333333</v>
      </c>
      <c r="R314" s="67">
        <v>4.0999999999999996</v>
      </c>
      <c r="S314" s="67">
        <v>2.2000000000000002</v>
      </c>
      <c r="T314" s="24">
        <v>0.6</v>
      </c>
      <c r="U314" s="311" t="s">
        <v>43</v>
      </c>
      <c r="V314" s="314" t="s">
        <v>163</v>
      </c>
      <c r="W314" s="16">
        <v>0</v>
      </c>
      <c r="X314" s="17">
        <v>0</v>
      </c>
      <c r="Y314" s="18">
        <v>0</v>
      </c>
      <c r="Z314" s="46">
        <v>0</v>
      </c>
      <c r="AA314" s="313" t="s">
        <v>378</v>
      </c>
      <c r="AB314" s="28"/>
      <c r="AG314" s="319"/>
    </row>
    <row r="315" spans="1:33" s="20" customFormat="1" x14ac:dyDescent="0.3">
      <c r="A315" s="43">
        <v>42317</v>
      </c>
      <c r="B315" s="74">
        <v>4.5</v>
      </c>
      <c r="C315" s="32">
        <v>6</v>
      </c>
      <c r="D315" s="32">
        <v>6.1</v>
      </c>
      <c r="E315" s="32">
        <v>6.4</v>
      </c>
      <c r="F315" s="32">
        <v>4</v>
      </c>
      <c r="G315" s="32">
        <f t="shared" si="1"/>
        <v>5.6749999999999998</v>
      </c>
      <c r="H315" s="81">
        <v>5.5</v>
      </c>
      <c r="I315" s="44">
        <v>5.8</v>
      </c>
      <c r="J315" s="14">
        <v>3.4</v>
      </c>
      <c r="K315" s="78">
        <v>4.7857638888888943</v>
      </c>
      <c r="L315" s="356">
        <v>97</v>
      </c>
      <c r="M315" s="23">
        <v>94</v>
      </c>
      <c r="N315" s="358">
        <v>95.159722222222229</v>
      </c>
      <c r="O315" s="132">
        <v>1028.4000000000001</v>
      </c>
      <c r="P315" s="21">
        <v>1021.2</v>
      </c>
      <c r="Q315" s="70">
        <v>1024.0711805555554</v>
      </c>
      <c r="R315" s="67">
        <v>4.4000000000000004</v>
      </c>
      <c r="S315" s="67">
        <v>2.1</v>
      </c>
      <c r="T315" s="24">
        <v>0.1</v>
      </c>
      <c r="U315" s="311" t="s">
        <v>43</v>
      </c>
      <c r="V315" s="314" t="s">
        <v>52</v>
      </c>
      <c r="W315" s="16">
        <v>3.6</v>
      </c>
      <c r="X315" s="17">
        <v>3</v>
      </c>
      <c r="Y315" s="18">
        <v>0</v>
      </c>
      <c r="Z315" s="46">
        <v>0</v>
      </c>
      <c r="AA315" s="313" t="s">
        <v>62</v>
      </c>
      <c r="AB315" s="28"/>
      <c r="AG315" s="319"/>
    </row>
    <row r="316" spans="1:33" s="20" customFormat="1" x14ac:dyDescent="0.3">
      <c r="A316" s="43">
        <v>42318</v>
      </c>
      <c r="B316" s="74">
        <v>6.4</v>
      </c>
      <c r="C316" s="32">
        <v>7.7</v>
      </c>
      <c r="D316" s="32">
        <v>7.9</v>
      </c>
      <c r="E316" s="32">
        <v>8.3000000000000007</v>
      </c>
      <c r="F316" s="32">
        <v>6.1</v>
      </c>
      <c r="G316" s="32">
        <f t="shared" si="1"/>
        <v>7.4750000000000005</v>
      </c>
      <c r="H316" s="81">
        <v>7.2</v>
      </c>
      <c r="I316" s="44">
        <v>7.7</v>
      </c>
      <c r="J316" s="14">
        <v>5.5</v>
      </c>
      <c r="K316" s="78">
        <v>6.6859154929577533</v>
      </c>
      <c r="L316" s="356">
        <v>97</v>
      </c>
      <c r="M316" s="23">
        <v>95</v>
      </c>
      <c r="N316" s="358">
        <v>96.007042253521121</v>
      </c>
      <c r="O316" s="132">
        <v>1022.3</v>
      </c>
      <c r="P316" s="21">
        <v>1017.2</v>
      </c>
      <c r="Q316" s="70">
        <v>1019.1756944444455</v>
      </c>
      <c r="R316" s="67">
        <v>2</v>
      </c>
      <c r="S316" s="67">
        <v>0.6</v>
      </c>
      <c r="T316" s="24">
        <v>0.3</v>
      </c>
      <c r="U316" s="311" t="s">
        <v>117</v>
      </c>
      <c r="V316" s="314" t="s">
        <v>52</v>
      </c>
      <c r="W316" s="16">
        <v>3.6</v>
      </c>
      <c r="X316" s="17">
        <v>1.8</v>
      </c>
      <c r="Y316" s="18">
        <v>0</v>
      </c>
      <c r="Z316" s="46">
        <v>0</v>
      </c>
      <c r="AA316" s="313" t="s">
        <v>378</v>
      </c>
      <c r="AB316" s="28"/>
      <c r="AG316" s="319"/>
    </row>
    <row r="317" spans="1:33" s="20" customFormat="1" x14ac:dyDescent="0.3">
      <c r="A317" s="43">
        <v>42319</v>
      </c>
      <c r="B317" s="74">
        <v>8.8000000000000007</v>
      </c>
      <c r="C317" s="32">
        <v>12.7</v>
      </c>
      <c r="D317" s="32">
        <v>11.3</v>
      </c>
      <c r="E317" s="32">
        <v>13.4</v>
      </c>
      <c r="F317" s="32">
        <v>8.4</v>
      </c>
      <c r="G317" s="32">
        <f t="shared" si="1"/>
        <v>11.025</v>
      </c>
      <c r="H317" s="81">
        <v>10.7</v>
      </c>
      <c r="I317" s="44">
        <v>12.7</v>
      </c>
      <c r="J317" s="14">
        <v>7.6</v>
      </c>
      <c r="K317" s="78">
        <v>9.8392361111111253</v>
      </c>
      <c r="L317" s="356">
        <v>97</v>
      </c>
      <c r="M317" s="23">
        <v>86</v>
      </c>
      <c r="N317" s="358">
        <v>94.513888888888886</v>
      </c>
      <c r="O317" s="132">
        <v>1024.4000000000001</v>
      </c>
      <c r="P317" s="21">
        <v>1018.1</v>
      </c>
      <c r="Q317" s="70">
        <v>1021.0819444444442</v>
      </c>
      <c r="R317" s="67">
        <v>2</v>
      </c>
      <c r="S317" s="67">
        <v>1.3</v>
      </c>
      <c r="T317" s="24">
        <v>0.3</v>
      </c>
      <c r="U317" s="311" t="s">
        <v>131</v>
      </c>
      <c r="V317" s="314" t="s">
        <v>52</v>
      </c>
      <c r="W317" s="16">
        <v>3.6</v>
      </c>
      <c r="X317" s="17">
        <v>0.4</v>
      </c>
      <c r="Y317" s="18">
        <v>0</v>
      </c>
      <c r="Z317" s="46">
        <v>0</v>
      </c>
      <c r="AA317" s="313" t="s">
        <v>55</v>
      </c>
      <c r="AB317" s="28"/>
      <c r="AG317" s="319"/>
    </row>
    <row r="318" spans="1:33" s="20" customFormat="1" x14ac:dyDescent="0.3">
      <c r="A318" s="43">
        <v>42320</v>
      </c>
      <c r="B318" s="74">
        <v>11.1</v>
      </c>
      <c r="C318" s="32">
        <v>11.2</v>
      </c>
      <c r="D318" s="32">
        <v>10.4</v>
      </c>
      <c r="E318" s="32">
        <v>11.6</v>
      </c>
      <c r="F318" s="32">
        <v>6</v>
      </c>
      <c r="G318" s="32">
        <f t="shared" si="1"/>
        <v>10.774999999999999</v>
      </c>
      <c r="H318" s="81">
        <v>10.5</v>
      </c>
      <c r="I318" s="44">
        <v>11</v>
      </c>
      <c r="J318" s="14">
        <v>4.5999999999999996</v>
      </c>
      <c r="K318" s="78">
        <v>9.5704861111110944</v>
      </c>
      <c r="L318" s="356">
        <v>97</v>
      </c>
      <c r="M318" s="23">
        <v>73</v>
      </c>
      <c r="N318" s="358">
        <v>94.0625</v>
      </c>
      <c r="O318" s="132">
        <v>1029.0999999999999</v>
      </c>
      <c r="P318" s="21">
        <v>1023.7</v>
      </c>
      <c r="Q318" s="70">
        <v>1025.4694444444447</v>
      </c>
      <c r="R318" s="67">
        <v>4.4000000000000004</v>
      </c>
      <c r="S318" s="67">
        <v>2.2999999999999998</v>
      </c>
      <c r="T318" s="24">
        <v>0.8</v>
      </c>
      <c r="U318" s="311" t="s">
        <v>72</v>
      </c>
      <c r="V318" s="314"/>
      <c r="W318" s="16">
        <v>0</v>
      </c>
      <c r="X318" s="17">
        <v>0</v>
      </c>
      <c r="Y318" s="18">
        <v>0</v>
      </c>
      <c r="Z318" s="46">
        <v>0</v>
      </c>
      <c r="AA318" s="313" t="s">
        <v>379</v>
      </c>
      <c r="AB318" s="28"/>
      <c r="AG318" s="319"/>
    </row>
    <row r="319" spans="1:33" s="20" customFormat="1" x14ac:dyDescent="0.3">
      <c r="A319" s="43">
        <v>42321</v>
      </c>
      <c r="B319" s="74">
        <v>0.8</v>
      </c>
      <c r="C319" s="32">
        <v>13.2</v>
      </c>
      <c r="D319" s="32">
        <v>6.2</v>
      </c>
      <c r="E319" s="32">
        <v>13.4</v>
      </c>
      <c r="F319" s="32">
        <v>0.6</v>
      </c>
      <c r="G319" s="32">
        <f t="shared" si="1"/>
        <v>6.6</v>
      </c>
      <c r="H319" s="81">
        <v>6.1</v>
      </c>
      <c r="I319" s="44">
        <v>9.6999999999999993</v>
      </c>
      <c r="J319" s="14">
        <v>-0.3</v>
      </c>
      <c r="K319" s="78">
        <v>3.9357638888888906</v>
      </c>
      <c r="L319" s="356">
        <v>99</v>
      </c>
      <c r="M319" s="23">
        <v>63</v>
      </c>
      <c r="N319" s="358">
        <v>86.954861111111114</v>
      </c>
      <c r="O319" s="132">
        <v>1030.3</v>
      </c>
      <c r="P319" s="21">
        <v>1023.4</v>
      </c>
      <c r="Q319" s="70">
        <v>1027.5746527777787</v>
      </c>
      <c r="R319" s="67">
        <v>9.1999999999999993</v>
      </c>
      <c r="S319" s="67">
        <v>5</v>
      </c>
      <c r="T319" s="24">
        <v>1.4</v>
      </c>
      <c r="U319" s="311" t="s">
        <v>128</v>
      </c>
      <c r="V319" s="315"/>
      <c r="W319" s="25">
        <v>0</v>
      </c>
      <c r="X319" s="26">
        <v>0</v>
      </c>
      <c r="Y319" s="27">
        <v>0</v>
      </c>
      <c r="Z319" s="29">
        <v>0</v>
      </c>
      <c r="AA319" s="316" t="s">
        <v>60</v>
      </c>
      <c r="AB319" s="28"/>
      <c r="AG319" s="319"/>
    </row>
    <row r="320" spans="1:33" s="20" customFormat="1" x14ac:dyDescent="0.3">
      <c r="A320" s="43">
        <v>42322</v>
      </c>
      <c r="B320" s="74">
        <v>7.4</v>
      </c>
      <c r="C320" s="32">
        <v>12.3</v>
      </c>
      <c r="D320" s="32">
        <v>0.8</v>
      </c>
      <c r="E320" s="32">
        <v>13.4</v>
      </c>
      <c r="F320" s="32">
        <v>-0.2</v>
      </c>
      <c r="G320" s="32">
        <f t="shared" si="1"/>
        <v>5.3250000000000011</v>
      </c>
      <c r="H320" s="81">
        <v>6.4</v>
      </c>
      <c r="I320" s="44">
        <v>9.9</v>
      </c>
      <c r="J320" s="14">
        <v>-2.8</v>
      </c>
      <c r="K320" s="78">
        <v>2.6829861111111111</v>
      </c>
      <c r="L320" s="356">
        <v>98</v>
      </c>
      <c r="M320" s="23">
        <v>43</v>
      </c>
      <c r="N320" s="358">
        <v>79.684027777777771</v>
      </c>
      <c r="O320" s="132">
        <v>1023.8</v>
      </c>
      <c r="P320" s="21">
        <v>1020.6</v>
      </c>
      <c r="Q320" s="70">
        <v>1022.4545138888892</v>
      </c>
      <c r="R320" s="67">
        <v>7.1</v>
      </c>
      <c r="S320" s="67">
        <v>3.8</v>
      </c>
      <c r="T320" s="24">
        <v>1.1000000000000001</v>
      </c>
      <c r="U320" s="311" t="s">
        <v>131</v>
      </c>
      <c r="V320" s="315" t="s">
        <v>52</v>
      </c>
      <c r="W320" s="25">
        <v>3.6</v>
      </c>
      <c r="X320" s="26">
        <v>1.2</v>
      </c>
      <c r="Y320" s="27">
        <v>0</v>
      </c>
      <c r="Z320" s="29">
        <v>0</v>
      </c>
      <c r="AA320" s="316" t="s">
        <v>380</v>
      </c>
      <c r="AB320" s="28"/>
      <c r="AG320" s="319"/>
    </row>
    <row r="321" spans="1:33" s="20" customFormat="1" x14ac:dyDescent="0.3">
      <c r="A321" s="43">
        <v>42323</v>
      </c>
      <c r="B321" s="74">
        <v>0.6</v>
      </c>
      <c r="C321" s="32">
        <v>7.9</v>
      </c>
      <c r="D321" s="32">
        <v>7.2</v>
      </c>
      <c r="E321" s="32">
        <v>8.4</v>
      </c>
      <c r="F321" s="32">
        <v>-1.1000000000000001</v>
      </c>
      <c r="G321" s="32">
        <f t="shared" si="1"/>
        <v>5.7249999999999996</v>
      </c>
      <c r="H321" s="81">
        <v>4.7</v>
      </c>
      <c r="I321" s="44">
        <v>6.1</v>
      </c>
      <c r="J321" s="14">
        <v>-3</v>
      </c>
      <c r="K321" s="78">
        <v>2.2006944444444438</v>
      </c>
      <c r="L321" s="356">
        <v>95</v>
      </c>
      <c r="M321" s="23">
        <v>72</v>
      </c>
      <c r="N321" s="358">
        <v>84.322916666666671</v>
      </c>
      <c r="O321" s="132">
        <v>1022</v>
      </c>
      <c r="P321" s="21">
        <v>1008.6</v>
      </c>
      <c r="Q321" s="70">
        <v>1013.959027777778</v>
      </c>
      <c r="R321" s="67">
        <v>8.5</v>
      </c>
      <c r="S321" s="67">
        <v>3.7</v>
      </c>
      <c r="T321" s="24">
        <v>2.1</v>
      </c>
      <c r="U321" s="311" t="s">
        <v>44</v>
      </c>
      <c r="V321" s="315" t="s">
        <v>52</v>
      </c>
      <c r="W321" s="25">
        <v>3.6</v>
      </c>
      <c r="X321" s="26">
        <v>3.5</v>
      </c>
      <c r="Y321" s="27">
        <v>0</v>
      </c>
      <c r="Z321" s="29">
        <v>0</v>
      </c>
      <c r="AA321" s="316" t="s">
        <v>55</v>
      </c>
      <c r="AB321" s="28"/>
      <c r="AG321" s="319"/>
    </row>
    <row r="322" spans="1:33" s="20" customFormat="1" x14ac:dyDescent="0.3">
      <c r="A322" s="43">
        <v>42324</v>
      </c>
      <c r="B322" s="74">
        <v>8.4</v>
      </c>
      <c r="C322" s="32">
        <v>10.1</v>
      </c>
      <c r="D322" s="32">
        <v>7.7</v>
      </c>
      <c r="E322" s="32">
        <v>10.3</v>
      </c>
      <c r="F322" s="32">
        <v>6.8</v>
      </c>
      <c r="G322" s="32">
        <f t="shared" si="1"/>
        <v>8.4749999999999996</v>
      </c>
      <c r="H322" s="81">
        <v>8.3000000000000007</v>
      </c>
      <c r="I322" s="44">
        <v>8</v>
      </c>
      <c r="J322" s="14">
        <v>4.0999999999999996</v>
      </c>
      <c r="K322" s="78">
        <v>5.5177083333333279</v>
      </c>
      <c r="L322" s="356">
        <v>97</v>
      </c>
      <c r="M322" s="23">
        <v>69</v>
      </c>
      <c r="N322" s="358">
        <v>83.305555555555557</v>
      </c>
      <c r="O322" s="132">
        <v>1019.6</v>
      </c>
      <c r="P322" s="21">
        <v>1006.9</v>
      </c>
      <c r="Q322" s="70">
        <v>1015.0902777777778</v>
      </c>
      <c r="R322" s="67">
        <v>5.8</v>
      </c>
      <c r="S322" s="67">
        <v>3.3</v>
      </c>
      <c r="T322" s="24">
        <v>0.9</v>
      </c>
      <c r="U322" s="311" t="s">
        <v>49</v>
      </c>
      <c r="V322" s="315" t="s">
        <v>163</v>
      </c>
      <c r="W322" s="25">
        <v>0</v>
      </c>
      <c r="X322" s="26">
        <v>0</v>
      </c>
      <c r="Y322" s="27">
        <v>0</v>
      </c>
      <c r="Z322" s="29">
        <v>0</v>
      </c>
      <c r="AA322" s="316" t="s">
        <v>60</v>
      </c>
      <c r="AB322" s="28"/>
      <c r="AG322" s="319"/>
    </row>
    <row r="323" spans="1:33" s="20" customFormat="1" x14ac:dyDescent="0.3">
      <c r="A323" s="43">
        <v>42325</v>
      </c>
      <c r="B323" s="74">
        <v>7.6</v>
      </c>
      <c r="C323" s="32">
        <v>9.1</v>
      </c>
      <c r="D323" s="32">
        <v>8.6999999999999993</v>
      </c>
      <c r="E323" s="32">
        <v>9.3000000000000007</v>
      </c>
      <c r="F323" s="32">
        <v>7.3</v>
      </c>
      <c r="G323" s="32">
        <f t="shared" si="1"/>
        <v>8.5249999999999986</v>
      </c>
      <c r="H323" s="81">
        <v>8.4</v>
      </c>
      <c r="I323" s="44">
        <v>8</v>
      </c>
      <c r="J323" s="14">
        <v>5.2</v>
      </c>
      <c r="K323" s="78">
        <v>6.5895833333333353</v>
      </c>
      <c r="L323" s="356">
        <v>95</v>
      </c>
      <c r="M323" s="23">
        <v>83</v>
      </c>
      <c r="N323" s="358">
        <v>88.46875</v>
      </c>
      <c r="O323" s="132">
        <v>1018.9</v>
      </c>
      <c r="P323" s="21">
        <v>1014.8</v>
      </c>
      <c r="Q323" s="70">
        <v>1016.8750000000002</v>
      </c>
      <c r="R323" s="67">
        <v>5.8</v>
      </c>
      <c r="S323" s="67">
        <v>3.1</v>
      </c>
      <c r="T323" s="24">
        <v>1</v>
      </c>
      <c r="U323" s="311" t="s">
        <v>43</v>
      </c>
      <c r="V323" s="315" t="s">
        <v>52</v>
      </c>
      <c r="W323" s="25">
        <v>3.6</v>
      </c>
      <c r="X323" s="26">
        <v>1.5</v>
      </c>
      <c r="Y323" s="27">
        <v>0</v>
      </c>
      <c r="Z323" s="29">
        <v>0</v>
      </c>
      <c r="AA323" s="316" t="s">
        <v>60</v>
      </c>
      <c r="AB323" s="28"/>
      <c r="AG323" s="319"/>
    </row>
    <row r="324" spans="1:33" s="20" customFormat="1" x14ac:dyDescent="0.3">
      <c r="A324" s="43">
        <v>42326</v>
      </c>
      <c r="B324" s="74">
        <v>7.5</v>
      </c>
      <c r="C324" s="32">
        <v>10.7</v>
      </c>
      <c r="D324" s="32">
        <v>11.4</v>
      </c>
      <c r="E324" s="32">
        <v>12.5</v>
      </c>
      <c r="F324" s="32">
        <v>7.2</v>
      </c>
      <c r="G324" s="32">
        <f t="shared" si="1"/>
        <v>10.25</v>
      </c>
      <c r="H324" s="81">
        <v>9.6999999999999993</v>
      </c>
      <c r="I324" s="44">
        <v>10.8</v>
      </c>
      <c r="J324" s="14">
        <v>5.0999999999999996</v>
      </c>
      <c r="K324" s="78">
        <v>7.5239583333333382</v>
      </c>
      <c r="L324" s="356">
        <v>96</v>
      </c>
      <c r="M324" s="23">
        <v>69</v>
      </c>
      <c r="N324" s="358">
        <v>87.09375</v>
      </c>
      <c r="O324" s="132">
        <v>1018</v>
      </c>
      <c r="P324" s="21">
        <v>1009.9</v>
      </c>
      <c r="Q324" s="70">
        <v>1013.3340277777778</v>
      </c>
      <c r="R324" s="67">
        <v>5.4</v>
      </c>
      <c r="S324" s="67">
        <v>2.4</v>
      </c>
      <c r="T324" s="24">
        <v>1.1000000000000001</v>
      </c>
      <c r="U324" s="311" t="s">
        <v>130</v>
      </c>
      <c r="V324" s="315" t="s">
        <v>52</v>
      </c>
      <c r="W324" s="25">
        <v>7.2</v>
      </c>
      <c r="X324" s="26">
        <v>3.5</v>
      </c>
      <c r="Y324" s="27">
        <v>0</v>
      </c>
      <c r="Z324" s="29">
        <v>0</v>
      </c>
      <c r="AA324" s="316" t="s">
        <v>164</v>
      </c>
      <c r="AB324" s="28"/>
      <c r="AG324" s="319"/>
    </row>
    <row r="325" spans="1:33" s="20" customFormat="1" x14ac:dyDescent="0.3">
      <c r="A325" s="43">
        <v>42327</v>
      </c>
      <c r="B325" s="74">
        <v>2.1</v>
      </c>
      <c r="C325" s="32">
        <v>10.3</v>
      </c>
      <c r="D325" s="32">
        <v>7.3</v>
      </c>
      <c r="E325" s="32">
        <v>11.1</v>
      </c>
      <c r="F325" s="32">
        <v>1.7</v>
      </c>
      <c r="G325" s="32">
        <f t="shared" si="1"/>
        <v>6.75</v>
      </c>
      <c r="H325" s="81">
        <v>6.6</v>
      </c>
      <c r="I325" s="44">
        <v>7.8</v>
      </c>
      <c r="J325" s="14">
        <v>0.4</v>
      </c>
      <c r="K325" s="78">
        <v>4.9065972222222189</v>
      </c>
      <c r="L325" s="356">
        <v>97</v>
      </c>
      <c r="M325" s="23">
        <v>75</v>
      </c>
      <c r="N325" s="358">
        <v>89.288194444444443</v>
      </c>
      <c r="O325" s="132">
        <v>1018</v>
      </c>
      <c r="P325" s="21">
        <v>1012</v>
      </c>
      <c r="Q325" s="70">
        <v>1015.872222222222</v>
      </c>
      <c r="R325" s="67">
        <v>4.0999999999999996</v>
      </c>
      <c r="S325" s="67">
        <v>2.1</v>
      </c>
      <c r="T325" s="24">
        <v>0.6</v>
      </c>
      <c r="U325" s="311" t="s">
        <v>48</v>
      </c>
      <c r="V325" s="315" t="s">
        <v>52</v>
      </c>
      <c r="W325" s="25">
        <v>3.6</v>
      </c>
      <c r="X325" s="26">
        <v>0.2</v>
      </c>
      <c r="Y325" s="27">
        <v>0</v>
      </c>
      <c r="Z325" s="29">
        <v>0</v>
      </c>
      <c r="AA325" s="316" t="s">
        <v>55</v>
      </c>
      <c r="AB325" s="28"/>
      <c r="AG325" s="319"/>
    </row>
    <row r="326" spans="1:33" s="20" customFormat="1" x14ac:dyDescent="0.3">
      <c r="A326" s="43">
        <v>42328</v>
      </c>
      <c r="B326" s="74">
        <v>8.6999999999999993</v>
      </c>
      <c r="C326" s="32">
        <v>9.9</v>
      </c>
      <c r="D326" s="32">
        <v>7.6</v>
      </c>
      <c r="E326" s="32">
        <v>10.1</v>
      </c>
      <c r="F326" s="32">
        <v>7.4</v>
      </c>
      <c r="G326" s="32">
        <f t="shared" si="1"/>
        <v>8.4499999999999993</v>
      </c>
      <c r="H326" s="81">
        <v>8.4</v>
      </c>
      <c r="I326" s="44">
        <v>9.1</v>
      </c>
      <c r="J326" s="14">
        <v>6.6</v>
      </c>
      <c r="K326" s="78">
        <v>7.3411347517730601</v>
      </c>
      <c r="L326" s="356">
        <v>96</v>
      </c>
      <c r="M326" s="23">
        <v>84</v>
      </c>
      <c r="N326" s="358">
        <v>92.99290780141844</v>
      </c>
      <c r="O326" s="132">
        <v>1012.1</v>
      </c>
      <c r="P326" s="21">
        <v>995.9</v>
      </c>
      <c r="Q326" s="70">
        <v>1004.9298611111117</v>
      </c>
      <c r="R326" s="67">
        <v>4.8</v>
      </c>
      <c r="S326" s="67">
        <v>2.4</v>
      </c>
      <c r="T326" s="24">
        <v>0.6</v>
      </c>
      <c r="U326" s="311" t="s">
        <v>49</v>
      </c>
      <c r="V326" s="315" t="s">
        <v>52</v>
      </c>
      <c r="W326" s="25">
        <v>7.2</v>
      </c>
      <c r="X326" s="26">
        <v>18</v>
      </c>
      <c r="Y326" s="27">
        <v>0</v>
      </c>
      <c r="Z326" s="29">
        <v>0</v>
      </c>
      <c r="AA326" s="316" t="s">
        <v>55</v>
      </c>
      <c r="AB326" s="28"/>
      <c r="AG326" s="319"/>
    </row>
    <row r="327" spans="1:33" s="20" customFormat="1" x14ac:dyDescent="0.3">
      <c r="A327" s="43">
        <v>42329</v>
      </c>
      <c r="B327" s="74">
        <v>5.2</v>
      </c>
      <c r="C327" s="32">
        <v>6.2</v>
      </c>
      <c r="D327" s="32">
        <v>4.3</v>
      </c>
      <c r="E327" s="32">
        <v>7.7</v>
      </c>
      <c r="F327" s="32">
        <v>4.2</v>
      </c>
      <c r="G327" s="32">
        <f t="shared" si="1"/>
        <v>5</v>
      </c>
      <c r="H327" s="81">
        <v>5.7</v>
      </c>
      <c r="I327" s="44">
        <v>7.3</v>
      </c>
      <c r="J327" s="14">
        <v>2.4</v>
      </c>
      <c r="K327" s="78">
        <v>3.9114583333333379</v>
      </c>
      <c r="L327" s="356">
        <v>97</v>
      </c>
      <c r="M327" s="23">
        <v>79</v>
      </c>
      <c r="N327" s="358">
        <v>88.170138888888886</v>
      </c>
      <c r="O327" s="132">
        <v>997.3</v>
      </c>
      <c r="P327" s="21">
        <v>993</v>
      </c>
      <c r="Q327" s="70">
        <v>995.51909722222308</v>
      </c>
      <c r="R327" s="67">
        <v>4.4000000000000004</v>
      </c>
      <c r="S327" s="67">
        <v>2.5</v>
      </c>
      <c r="T327" s="24">
        <v>0.5</v>
      </c>
      <c r="U327" s="311" t="s">
        <v>131</v>
      </c>
      <c r="V327" s="315" t="s">
        <v>52</v>
      </c>
      <c r="W327" s="25">
        <v>3.6</v>
      </c>
      <c r="X327" s="26">
        <v>2</v>
      </c>
      <c r="Y327" s="27">
        <v>0</v>
      </c>
      <c r="Z327" s="29">
        <v>0</v>
      </c>
      <c r="AA327" s="316" t="s">
        <v>55</v>
      </c>
      <c r="AB327" s="28"/>
      <c r="AG327" s="319"/>
    </row>
    <row r="328" spans="1:33" s="20" customFormat="1" x14ac:dyDescent="0.3">
      <c r="A328" s="43">
        <v>42330</v>
      </c>
      <c r="B328" s="74">
        <v>3.9</v>
      </c>
      <c r="C328" s="32">
        <v>5.8</v>
      </c>
      <c r="D328" s="32">
        <v>2.2000000000000002</v>
      </c>
      <c r="E328" s="32">
        <v>6</v>
      </c>
      <c r="F328" s="32">
        <v>-0.6</v>
      </c>
      <c r="G328" s="32">
        <f t="shared" si="1"/>
        <v>3.5249999999999999</v>
      </c>
      <c r="H328" s="81">
        <v>4</v>
      </c>
      <c r="I328" s="44">
        <v>3.3</v>
      </c>
      <c r="J328" s="14">
        <v>-2.5</v>
      </c>
      <c r="K328" s="78">
        <v>1.811111111111114</v>
      </c>
      <c r="L328" s="356">
        <v>93</v>
      </c>
      <c r="M328" s="23">
        <v>75</v>
      </c>
      <c r="N328" s="358">
        <v>85.9375</v>
      </c>
      <c r="O328" s="132">
        <v>1012.2</v>
      </c>
      <c r="P328" s="21">
        <v>994.7</v>
      </c>
      <c r="Q328" s="70">
        <v>1001.8795138888893</v>
      </c>
      <c r="R328" s="67">
        <v>5.0999999999999996</v>
      </c>
      <c r="S328" s="67">
        <v>2.1</v>
      </c>
      <c r="T328" s="24">
        <v>0.6</v>
      </c>
      <c r="U328" s="311" t="s">
        <v>131</v>
      </c>
      <c r="V328" s="315" t="s">
        <v>142</v>
      </c>
      <c r="W328" s="25">
        <v>3.6</v>
      </c>
      <c r="X328" s="26">
        <v>2.7</v>
      </c>
      <c r="Y328" s="27">
        <v>0</v>
      </c>
      <c r="Z328" s="29">
        <v>0</v>
      </c>
      <c r="AA328" s="316" t="s">
        <v>384</v>
      </c>
      <c r="AB328" s="28"/>
      <c r="AG328" s="319"/>
    </row>
    <row r="329" spans="1:33" s="20" customFormat="1" x14ac:dyDescent="0.3">
      <c r="A329" s="43">
        <v>42331</v>
      </c>
      <c r="B329" s="74">
        <v>0.2</v>
      </c>
      <c r="C329" s="32">
        <v>5.5</v>
      </c>
      <c r="D329" s="32">
        <v>0.4</v>
      </c>
      <c r="E329" s="32">
        <v>6.5</v>
      </c>
      <c r="F329" s="32">
        <v>-1.2</v>
      </c>
      <c r="G329" s="32">
        <f t="shared" si="1"/>
        <v>1.625</v>
      </c>
      <c r="H329" s="81">
        <v>1.5</v>
      </c>
      <c r="I329" s="44">
        <v>3.1</v>
      </c>
      <c r="J329" s="14">
        <v>-3.6</v>
      </c>
      <c r="K329" s="78">
        <v>-0.93090277777777763</v>
      </c>
      <c r="L329" s="356">
        <v>93</v>
      </c>
      <c r="M329" s="23">
        <v>62</v>
      </c>
      <c r="N329" s="358">
        <v>84.236111111111114</v>
      </c>
      <c r="O329" s="132">
        <v>1025.7</v>
      </c>
      <c r="P329" s="21">
        <v>1012.1</v>
      </c>
      <c r="Q329" s="70">
        <v>1020.2208333333334</v>
      </c>
      <c r="R329" s="67">
        <v>5.4</v>
      </c>
      <c r="S329" s="67">
        <v>3.3</v>
      </c>
      <c r="T329" s="24">
        <v>0.7</v>
      </c>
      <c r="U329" s="311" t="s">
        <v>44</v>
      </c>
      <c r="V329" s="315" t="s">
        <v>162</v>
      </c>
      <c r="W329" s="25">
        <v>0</v>
      </c>
      <c r="X329" s="26">
        <v>0</v>
      </c>
      <c r="Y329" s="27">
        <v>0</v>
      </c>
      <c r="Z329" s="29">
        <v>0</v>
      </c>
      <c r="AA329" s="316" t="s">
        <v>385</v>
      </c>
      <c r="AB329" s="28"/>
      <c r="AG329" s="319"/>
    </row>
    <row r="330" spans="1:33" s="20" customFormat="1" x14ac:dyDescent="0.3">
      <c r="A330" s="43">
        <v>42332</v>
      </c>
      <c r="B330" s="74">
        <v>-5.6</v>
      </c>
      <c r="C330" s="32">
        <v>5.4</v>
      </c>
      <c r="D330" s="32">
        <v>-4.5999999999999996</v>
      </c>
      <c r="E330" s="32">
        <v>5.6</v>
      </c>
      <c r="F330" s="32">
        <v>-7.1</v>
      </c>
      <c r="G330" s="32">
        <f t="shared" si="1"/>
        <v>-2.3499999999999996</v>
      </c>
      <c r="H330" s="81">
        <v>-1.5</v>
      </c>
      <c r="I330" s="44">
        <v>0.1</v>
      </c>
      <c r="J330" s="14">
        <v>-10.3</v>
      </c>
      <c r="K330" s="78">
        <v>-5.4927083333333364</v>
      </c>
      <c r="L330" s="356">
        <v>88</v>
      </c>
      <c r="M330" s="23">
        <v>50</v>
      </c>
      <c r="N330" s="358">
        <v>75.555555555555557</v>
      </c>
      <c r="O330" s="132">
        <v>1029</v>
      </c>
      <c r="P330" s="21">
        <v>1022</v>
      </c>
      <c r="Q330" s="70">
        <v>1026.0170138888889</v>
      </c>
      <c r="R330" s="67">
        <v>2</v>
      </c>
      <c r="S330" s="67">
        <v>1.2</v>
      </c>
      <c r="T330" s="24">
        <v>0.3</v>
      </c>
      <c r="U330" s="311" t="s">
        <v>124</v>
      </c>
      <c r="V330" s="315"/>
      <c r="W330" s="25">
        <v>0</v>
      </c>
      <c r="X330" s="26">
        <v>0</v>
      </c>
      <c r="Y330" s="27">
        <v>0</v>
      </c>
      <c r="Z330" s="29">
        <v>0</v>
      </c>
      <c r="AA330" s="316" t="s">
        <v>68</v>
      </c>
      <c r="AB330" s="28"/>
      <c r="AG330" s="319"/>
    </row>
    <row r="331" spans="1:33" s="20" customFormat="1" x14ac:dyDescent="0.3">
      <c r="A331" s="43">
        <v>42333</v>
      </c>
      <c r="B331" s="74">
        <v>-7.5</v>
      </c>
      <c r="C331" s="32">
        <v>3.4</v>
      </c>
      <c r="D331" s="32">
        <v>-4.8</v>
      </c>
      <c r="E331" s="32">
        <v>4.2</v>
      </c>
      <c r="F331" s="32">
        <v>-8.3000000000000007</v>
      </c>
      <c r="G331" s="32">
        <f t="shared" si="1"/>
        <v>-3.4249999999999998</v>
      </c>
      <c r="H331" s="81">
        <v>-4</v>
      </c>
      <c r="I331" s="44">
        <v>-0.8</v>
      </c>
      <c r="J331" s="14">
        <v>-11.5</v>
      </c>
      <c r="K331" s="78">
        <v>-7.2295138888888948</v>
      </c>
      <c r="L331" s="356">
        <v>87</v>
      </c>
      <c r="M331" s="23">
        <v>61</v>
      </c>
      <c r="N331" s="358">
        <v>78.638888888888886</v>
      </c>
      <c r="O331" s="132">
        <v>1022</v>
      </c>
      <c r="P331" s="21">
        <v>1010.9</v>
      </c>
      <c r="Q331" s="70">
        <v>1015.7142361111115</v>
      </c>
      <c r="R331" s="67">
        <v>2.7</v>
      </c>
      <c r="S331" s="67">
        <v>1.3</v>
      </c>
      <c r="T331" s="24">
        <v>0.4</v>
      </c>
      <c r="U331" s="311" t="s">
        <v>125</v>
      </c>
      <c r="V331" s="315"/>
      <c r="W331" s="25">
        <v>0</v>
      </c>
      <c r="X331" s="26">
        <v>0</v>
      </c>
      <c r="Y331" s="27">
        <v>0</v>
      </c>
      <c r="Z331" s="29">
        <v>0</v>
      </c>
      <c r="AA331" s="316" t="s">
        <v>386</v>
      </c>
      <c r="AB331" s="28"/>
      <c r="AG331" s="319"/>
    </row>
    <row r="332" spans="1:33" s="20" customFormat="1" x14ac:dyDescent="0.3">
      <c r="A332" s="43">
        <v>42334</v>
      </c>
      <c r="B332" s="74">
        <v>-3.9</v>
      </c>
      <c r="C332" s="32">
        <v>0.9</v>
      </c>
      <c r="D332" s="32">
        <v>0.8</v>
      </c>
      <c r="E332" s="32">
        <v>1.1000000000000001</v>
      </c>
      <c r="F332" s="32">
        <v>-7.1</v>
      </c>
      <c r="G332" s="32">
        <f t="shared" si="1"/>
        <v>-0.35</v>
      </c>
      <c r="H332" s="81">
        <v>-1.4</v>
      </c>
      <c r="I332" s="44">
        <v>-0.8</v>
      </c>
      <c r="J332" s="14">
        <v>-10.3</v>
      </c>
      <c r="K332" s="78">
        <v>-3.9281690140845229</v>
      </c>
      <c r="L332" s="356">
        <v>88</v>
      </c>
      <c r="M332" s="23">
        <v>78</v>
      </c>
      <c r="N332" s="358">
        <v>83.264084507042256</v>
      </c>
      <c r="O332" s="132">
        <v>1017.3</v>
      </c>
      <c r="P332" s="21">
        <v>1008.3</v>
      </c>
      <c r="Q332" s="70">
        <v>1011.739084507042</v>
      </c>
      <c r="R332" s="67">
        <v>6.1</v>
      </c>
      <c r="S332" s="67">
        <v>2.5</v>
      </c>
      <c r="T332" s="24">
        <v>1.1000000000000001</v>
      </c>
      <c r="U332" s="311" t="s">
        <v>131</v>
      </c>
      <c r="V332" s="315" t="s">
        <v>51</v>
      </c>
      <c r="W332" s="25">
        <v>3.6</v>
      </c>
      <c r="X332" s="26">
        <v>5</v>
      </c>
      <c r="Y332" s="27">
        <v>3.5</v>
      </c>
      <c r="Z332" s="29">
        <v>3.5</v>
      </c>
      <c r="AA332" s="316" t="s">
        <v>55</v>
      </c>
      <c r="AB332" s="28"/>
      <c r="AG332" s="319"/>
    </row>
    <row r="333" spans="1:33" s="20" customFormat="1" x14ac:dyDescent="0.3">
      <c r="A333" s="43">
        <v>42335</v>
      </c>
      <c r="B333" s="74">
        <v>0.8</v>
      </c>
      <c r="C333" s="32">
        <v>2.2999999999999998</v>
      </c>
      <c r="D333" s="32">
        <v>0.6</v>
      </c>
      <c r="E333" s="32">
        <v>2.7</v>
      </c>
      <c r="F333" s="32">
        <v>-1.2</v>
      </c>
      <c r="G333" s="32">
        <f t="shared" si="1"/>
        <v>1.075</v>
      </c>
      <c r="H333" s="81">
        <v>1</v>
      </c>
      <c r="I333" s="44">
        <v>-0.9</v>
      </c>
      <c r="J333" s="14">
        <v>-3.6</v>
      </c>
      <c r="K333" s="78">
        <v>-1.7017482517482501</v>
      </c>
      <c r="L333" s="356">
        <v>88</v>
      </c>
      <c r="M333" s="23">
        <v>77</v>
      </c>
      <c r="N333" s="358">
        <v>82.451048951048946</v>
      </c>
      <c r="O333" s="132">
        <v>1019.8</v>
      </c>
      <c r="P333" s="21">
        <v>1015.1</v>
      </c>
      <c r="Q333" s="70">
        <v>1018.0673611111108</v>
      </c>
      <c r="R333" s="67">
        <v>4.0999999999999996</v>
      </c>
      <c r="S333" s="67">
        <v>2.7</v>
      </c>
      <c r="T333" s="24">
        <v>1.3</v>
      </c>
      <c r="U333" s="311" t="s">
        <v>48</v>
      </c>
      <c r="V333" s="315" t="s">
        <v>162</v>
      </c>
      <c r="W333" s="25">
        <v>0</v>
      </c>
      <c r="X333" s="26">
        <v>0</v>
      </c>
      <c r="Y333" s="27">
        <v>0</v>
      </c>
      <c r="Z333" s="29">
        <v>2.5</v>
      </c>
      <c r="AA333" s="316" t="s">
        <v>55</v>
      </c>
      <c r="AB333" s="28"/>
      <c r="AG333" s="319"/>
    </row>
    <row r="334" spans="1:33" s="20" customFormat="1" x14ac:dyDescent="0.3">
      <c r="A334" s="43">
        <v>42336</v>
      </c>
      <c r="B334" s="74">
        <v>0.3</v>
      </c>
      <c r="C334" s="32">
        <v>2</v>
      </c>
      <c r="D334" s="32">
        <v>0.6</v>
      </c>
      <c r="E334" s="32">
        <v>2.6</v>
      </c>
      <c r="F334" s="32">
        <v>0.1</v>
      </c>
      <c r="G334" s="32">
        <f t="shared" si="1"/>
        <v>0.875</v>
      </c>
      <c r="H334" s="81">
        <v>0.9</v>
      </c>
      <c r="I334" s="44">
        <v>-0.3</v>
      </c>
      <c r="J334" s="14">
        <v>-2.6</v>
      </c>
      <c r="K334" s="78">
        <v>-1.4277777777777758</v>
      </c>
      <c r="L334" s="356">
        <v>91</v>
      </c>
      <c r="M334" s="23">
        <v>79</v>
      </c>
      <c r="N334" s="358">
        <v>84.46875</v>
      </c>
      <c r="O334" s="132">
        <v>1015.4</v>
      </c>
      <c r="P334" s="21">
        <v>1009</v>
      </c>
      <c r="Q334" s="70">
        <v>1011.6312500000008</v>
      </c>
      <c r="R334" s="67">
        <v>3.4</v>
      </c>
      <c r="S334" s="67">
        <v>1.7</v>
      </c>
      <c r="T334" s="24">
        <v>0.3</v>
      </c>
      <c r="U334" s="311" t="s">
        <v>48</v>
      </c>
      <c r="V334" s="315" t="s">
        <v>51</v>
      </c>
      <c r="W334" s="25">
        <v>3.6</v>
      </c>
      <c r="X334" s="26">
        <v>7.5</v>
      </c>
      <c r="Y334" s="27">
        <v>4</v>
      </c>
      <c r="Z334" s="29">
        <v>6.5</v>
      </c>
      <c r="AA334" s="316" t="s">
        <v>55</v>
      </c>
      <c r="AB334" s="28"/>
      <c r="AG334" s="319"/>
    </row>
    <row r="335" spans="1:33" s="20" customFormat="1" x14ac:dyDescent="0.3">
      <c r="A335" s="43">
        <v>42337</v>
      </c>
      <c r="B335" s="74">
        <v>0</v>
      </c>
      <c r="C335" s="32">
        <v>4.3</v>
      </c>
      <c r="D335" s="32">
        <v>-0.5</v>
      </c>
      <c r="E335" s="32">
        <v>7.3</v>
      </c>
      <c r="F335" s="32">
        <v>-1.2</v>
      </c>
      <c r="G335" s="32">
        <f t="shared" si="1"/>
        <v>0.82499999999999996</v>
      </c>
      <c r="H335" s="81">
        <v>1.3</v>
      </c>
      <c r="I335" s="44">
        <v>3.5</v>
      </c>
      <c r="J335" s="14">
        <v>-2.4</v>
      </c>
      <c r="K335" s="78">
        <v>-0.57812499999999989</v>
      </c>
      <c r="L335" s="356">
        <v>92</v>
      </c>
      <c r="M335" s="23">
        <v>72</v>
      </c>
      <c r="N335" s="358">
        <v>87.236111111111114</v>
      </c>
      <c r="O335" s="132">
        <v>1018.6</v>
      </c>
      <c r="P335" s="21">
        <v>1015.2</v>
      </c>
      <c r="Q335" s="70">
        <v>1017.0746527777779</v>
      </c>
      <c r="R335" s="67">
        <v>3.1</v>
      </c>
      <c r="S335" s="67">
        <v>1.7</v>
      </c>
      <c r="T335" s="24">
        <v>0.4</v>
      </c>
      <c r="U335" s="311" t="s">
        <v>131</v>
      </c>
      <c r="V335" s="315"/>
      <c r="W335" s="25">
        <v>0</v>
      </c>
      <c r="X335" s="26">
        <v>0</v>
      </c>
      <c r="Y335" s="27">
        <v>0</v>
      </c>
      <c r="Z335" s="29">
        <v>4.5999999999999996</v>
      </c>
      <c r="AA335" s="316" t="s">
        <v>150</v>
      </c>
      <c r="AB335" s="28"/>
      <c r="AG335" s="319"/>
    </row>
    <row r="336" spans="1:33" s="390" customFormat="1" ht="15" thickBot="1" x14ac:dyDescent="0.35">
      <c r="A336" s="375">
        <v>42338</v>
      </c>
      <c r="B336" s="376">
        <v>1</v>
      </c>
      <c r="C336" s="377">
        <v>8.6999999999999993</v>
      </c>
      <c r="D336" s="377">
        <v>0.3</v>
      </c>
      <c r="E336" s="377">
        <v>9.1999999999999993</v>
      </c>
      <c r="F336" s="377">
        <v>-0.8</v>
      </c>
      <c r="G336" s="377">
        <f>(B336+C336+2*D336)/4</f>
        <v>2.5749999999999997</v>
      </c>
      <c r="H336" s="378">
        <v>2.7</v>
      </c>
      <c r="I336" s="376">
        <v>6.8</v>
      </c>
      <c r="J336" s="377">
        <v>-2.2999999999999998</v>
      </c>
      <c r="K336" s="378">
        <v>0.20539568345323811</v>
      </c>
      <c r="L336" s="379">
        <v>97</v>
      </c>
      <c r="M336" s="380">
        <v>60</v>
      </c>
      <c r="N336" s="381">
        <v>84.805755395683448</v>
      </c>
      <c r="O336" s="382">
        <v>1016.8</v>
      </c>
      <c r="P336" s="383">
        <v>1013.1</v>
      </c>
      <c r="Q336" s="384">
        <v>1014.9833333333341</v>
      </c>
      <c r="R336" s="385">
        <v>5.0999999999999996</v>
      </c>
      <c r="S336" s="385">
        <v>3.2</v>
      </c>
      <c r="T336" s="386">
        <v>1</v>
      </c>
      <c r="U336" s="387" t="s">
        <v>49</v>
      </c>
      <c r="V336" s="317" t="s">
        <v>52</v>
      </c>
      <c r="W336" s="47">
        <v>3.6</v>
      </c>
      <c r="X336" s="48">
        <v>2</v>
      </c>
      <c r="Y336" s="49">
        <v>0</v>
      </c>
      <c r="Z336" s="50">
        <v>2</v>
      </c>
      <c r="AA336" s="388" t="s">
        <v>394</v>
      </c>
      <c r="AB336" s="389"/>
      <c r="AG336" s="391"/>
    </row>
    <row r="337" spans="1:33" x14ac:dyDescent="0.3">
      <c r="A337" s="42">
        <v>42339</v>
      </c>
      <c r="B337" s="74">
        <v>2.2999999999999998</v>
      </c>
      <c r="C337" s="32">
        <v>7.1</v>
      </c>
      <c r="D337" s="32">
        <v>4.5</v>
      </c>
      <c r="E337" s="32">
        <v>9.8000000000000007</v>
      </c>
      <c r="F337" s="32">
        <v>1.3</v>
      </c>
      <c r="G337" s="32">
        <f t="shared" ref="G337:G367" si="2">(B337+C337+2*D337)/4</f>
        <v>4.5999999999999996</v>
      </c>
      <c r="H337" s="81">
        <v>4.3</v>
      </c>
      <c r="I337" s="74">
        <v>8.1999999999999993</v>
      </c>
      <c r="J337" s="32">
        <v>-1.9</v>
      </c>
      <c r="K337" s="81">
        <v>0.87259786476868462</v>
      </c>
      <c r="L337" s="226">
        <v>97</v>
      </c>
      <c r="M337" s="33">
        <v>58</v>
      </c>
      <c r="N337" s="365">
        <v>79.416370106761562</v>
      </c>
      <c r="O337" s="133">
        <v>1022.9</v>
      </c>
      <c r="P337" s="34">
        <v>1009.3</v>
      </c>
      <c r="Q337" s="71">
        <v>1015.5326388888892</v>
      </c>
      <c r="R337" s="127">
        <v>12.6</v>
      </c>
      <c r="S337" s="127">
        <v>5.4</v>
      </c>
      <c r="T337" s="35">
        <v>2.2000000000000002</v>
      </c>
      <c r="U337" s="368" t="s">
        <v>131</v>
      </c>
      <c r="V337" s="309" t="s">
        <v>52</v>
      </c>
      <c r="W337" s="392">
        <v>3.6</v>
      </c>
      <c r="X337" s="393">
        <v>2.5</v>
      </c>
      <c r="Y337" s="394">
        <v>0</v>
      </c>
      <c r="Z337" s="395">
        <v>0</v>
      </c>
      <c r="AA337" s="371" t="s">
        <v>380</v>
      </c>
      <c r="AB337"/>
      <c r="AC337"/>
      <c r="AD337"/>
      <c r="AE337"/>
      <c r="AF337"/>
      <c r="AG337" s="100"/>
    </row>
    <row r="338" spans="1:33" x14ac:dyDescent="0.3">
      <c r="A338" s="42">
        <v>42340</v>
      </c>
      <c r="B338" s="74">
        <v>0</v>
      </c>
      <c r="C338" s="32">
        <v>4.9000000000000004</v>
      </c>
      <c r="D338" s="32">
        <v>2.8</v>
      </c>
      <c r="E338" s="32">
        <v>8.9</v>
      </c>
      <c r="F338" s="32">
        <v>0</v>
      </c>
      <c r="G338" s="32">
        <f t="shared" si="2"/>
        <v>2.625</v>
      </c>
      <c r="H338" s="81">
        <v>2.7</v>
      </c>
      <c r="I338" s="44">
        <v>2</v>
      </c>
      <c r="J338" s="14">
        <v>-3.9</v>
      </c>
      <c r="K338" s="78">
        <v>-0.33180212014134147</v>
      </c>
      <c r="L338" s="356">
        <v>91</v>
      </c>
      <c r="M338" s="23">
        <v>65</v>
      </c>
      <c r="N338" s="358">
        <v>80.717314487632507</v>
      </c>
      <c r="O338" s="132">
        <v>1030.0999999999999</v>
      </c>
      <c r="P338" s="21">
        <v>1022.7</v>
      </c>
      <c r="Q338" s="70">
        <v>1026.6184027777781</v>
      </c>
      <c r="R338" s="67">
        <v>4.0999999999999996</v>
      </c>
      <c r="S338" s="67">
        <v>1.7</v>
      </c>
      <c r="T338" s="24">
        <v>0.3</v>
      </c>
      <c r="U338" s="369" t="s">
        <v>131</v>
      </c>
      <c r="V338" s="314" t="s">
        <v>52</v>
      </c>
      <c r="W338" s="25">
        <v>7.2</v>
      </c>
      <c r="X338" s="26">
        <v>4.7</v>
      </c>
      <c r="Y338" s="27">
        <v>0</v>
      </c>
      <c r="Z338" s="29">
        <v>0</v>
      </c>
      <c r="AA338" s="372" t="s">
        <v>55</v>
      </c>
      <c r="AB338"/>
      <c r="AC338"/>
      <c r="AD338"/>
      <c r="AE338"/>
      <c r="AF338"/>
      <c r="AG338" s="100"/>
    </row>
    <row r="339" spans="1:33" x14ac:dyDescent="0.3">
      <c r="A339" s="42">
        <v>42341</v>
      </c>
      <c r="B339" s="74">
        <v>3</v>
      </c>
      <c r="C339" s="32">
        <v>5.5</v>
      </c>
      <c r="D339" s="32">
        <v>4.3</v>
      </c>
      <c r="E339" s="32">
        <v>5.6</v>
      </c>
      <c r="F339" s="32">
        <v>2.9</v>
      </c>
      <c r="G339" s="32">
        <f t="shared" si="2"/>
        <v>4.2750000000000004</v>
      </c>
      <c r="H339" s="81">
        <v>4</v>
      </c>
      <c r="I339" s="44">
        <v>4.2</v>
      </c>
      <c r="J339" s="14">
        <v>1.6</v>
      </c>
      <c r="K339" s="78">
        <v>3.0416666666666661</v>
      </c>
      <c r="L339" s="356">
        <v>96</v>
      </c>
      <c r="M339" s="23">
        <v>90</v>
      </c>
      <c r="N339" s="358">
        <v>93.270833333333329</v>
      </c>
      <c r="O339" s="132">
        <v>1035.5999999999999</v>
      </c>
      <c r="P339" s="21">
        <v>1029.9000000000001</v>
      </c>
      <c r="Q339" s="70">
        <v>1032.7951388888882</v>
      </c>
      <c r="R339" s="67">
        <v>2</v>
      </c>
      <c r="S339" s="67">
        <v>1.1000000000000001</v>
      </c>
      <c r="T339" s="24">
        <v>0.3</v>
      </c>
      <c r="U339" s="369" t="s">
        <v>43</v>
      </c>
      <c r="V339" s="314"/>
      <c r="W339" s="25">
        <v>0</v>
      </c>
      <c r="X339" s="26">
        <v>0</v>
      </c>
      <c r="Y339" s="27">
        <v>0</v>
      </c>
      <c r="Z339" s="29">
        <v>0</v>
      </c>
      <c r="AA339" s="372" t="s">
        <v>62</v>
      </c>
      <c r="AB339"/>
      <c r="AC339"/>
      <c r="AD339"/>
      <c r="AE339"/>
      <c r="AF339"/>
      <c r="AG339" s="100"/>
    </row>
    <row r="340" spans="1:33" x14ac:dyDescent="0.3">
      <c r="A340" s="42">
        <v>42342</v>
      </c>
      <c r="B340" s="74">
        <v>2.5</v>
      </c>
      <c r="C340" s="32">
        <v>6.9</v>
      </c>
      <c r="D340" s="32">
        <v>4.9000000000000004</v>
      </c>
      <c r="E340" s="32">
        <v>6.6</v>
      </c>
      <c r="F340" s="32">
        <v>2.2999999999999998</v>
      </c>
      <c r="G340" s="32">
        <f t="shared" si="2"/>
        <v>4.8000000000000007</v>
      </c>
      <c r="H340" s="81">
        <v>3.8</v>
      </c>
      <c r="I340" s="44">
        <v>4.4000000000000004</v>
      </c>
      <c r="J340" s="14">
        <v>1</v>
      </c>
      <c r="K340" s="78">
        <v>2.6114583333333297</v>
      </c>
      <c r="L340" s="356">
        <v>96</v>
      </c>
      <c r="M340" s="23">
        <v>79</v>
      </c>
      <c r="N340" s="358">
        <v>88.298611111111114</v>
      </c>
      <c r="O340" s="132">
        <v>1035.5999999999999</v>
      </c>
      <c r="P340" s="21">
        <v>1032.0999999999999</v>
      </c>
      <c r="Q340" s="70">
        <v>1033.8156250000002</v>
      </c>
      <c r="R340" s="67">
        <v>7.5</v>
      </c>
      <c r="S340" s="67">
        <v>3.9</v>
      </c>
      <c r="T340" s="24">
        <v>1.6</v>
      </c>
      <c r="U340" s="369" t="s">
        <v>117</v>
      </c>
      <c r="V340" s="314" t="s">
        <v>163</v>
      </c>
      <c r="W340" s="25">
        <v>0</v>
      </c>
      <c r="X340" s="26">
        <v>0</v>
      </c>
      <c r="Y340" s="27">
        <v>0</v>
      </c>
      <c r="Z340" s="29">
        <v>0</v>
      </c>
      <c r="AA340" s="372" t="s">
        <v>62</v>
      </c>
      <c r="AB340"/>
      <c r="AC340"/>
      <c r="AD340"/>
      <c r="AE340"/>
      <c r="AF340"/>
      <c r="AG340" s="100"/>
    </row>
    <row r="341" spans="1:33" x14ac:dyDescent="0.3">
      <c r="A341" s="42">
        <v>42343</v>
      </c>
      <c r="B341" s="74">
        <v>4.4000000000000004</v>
      </c>
      <c r="C341" s="32">
        <v>5.9</v>
      </c>
      <c r="D341" s="32">
        <v>5.6</v>
      </c>
      <c r="E341" s="32">
        <v>6</v>
      </c>
      <c r="F341" s="32">
        <v>4.3</v>
      </c>
      <c r="G341" s="32">
        <f t="shared" si="2"/>
        <v>5.375</v>
      </c>
      <c r="H341" s="81">
        <v>5.0999999999999996</v>
      </c>
      <c r="I341" s="44">
        <v>4.7</v>
      </c>
      <c r="J341" s="14">
        <v>3.1</v>
      </c>
      <c r="K341" s="78">
        <v>3.6225694444444461</v>
      </c>
      <c r="L341" s="356">
        <v>95</v>
      </c>
      <c r="M341" s="23">
        <v>84</v>
      </c>
      <c r="N341" s="358">
        <v>90.163194444444443</v>
      </c>
      <c r="O341" s="132">
        <v>1037.2</v>
      </c>
      <c r="P341" s="21">
        <v>1034.5</v>
      </c>
      <c r="Q341" s="70">
        <v>1035.5802083333328</v>
      </c>
      <c r="R341" s="67">
        <v>6.1</v>
      </c>
      <c r="S341" s="67">
        <v>3.5</v>
      </c>
      <c r="T341" s="24">
        <v>1.3</v>
      </c>
      <c r="U341" s="369" t="s">
        <v>117</v>
      </c>
      <c r="V341" s="314" t="s">
        <v>163</v>
      </c>
      <c r="W341" s="25">
        <v>0</v>
      </c>
      <c r="X341" s="26">
        <v>0</v>
      </c>
      <c r="Y341" s="27">
        <v>0</v>
      </c>
      <c r="Z341" s="29">
        <v>0</v>
      </c>
      <c r="AA341" s="372" t="s">
        <v>55</v>
      </c>
      <c r="AB341"/>
      <c r="AC341"/>
      <c r="AD341"/>
      <c r="AE341"/>
      <c r="AF341"/>
      <c r="AG341" s="100"/>
    </row>
    <row r="342" spans="1:33" x14ac:dyDescent="0.3">
      <c r="A342" s="42">
        <v>42344</v>
      </c>
      <c r="B342" s="74">
        <v>5.6</v>
      </c>
      <c r="C342" s="32">
        <v>5.4</v>
      </c>
      <c r="D342" s="32">
        <v>4.8</v>
      </c>
      <c r="E342" s="32">
        <v>6</v>
      </c>
      <c r="F342" s="32">
        <v>4.5999999999999996</v>
      </c>
      <c r="G342" s="32">
        <f t="shared" si="2"/>
        <v>5.15</v>
      </c>
      <c r="H342" s="81">
        <v>5.3</v>
      </c>
      <c r="I342" s="44">
        <v>4</v>
      </c>
      <c r="J342" s="14">
        <v>2.1</v>
      </c>
      <c r="K342" s="78">
        <v>3.0543554006968763</v>
      </c>
      <c r="L342" s="356">
        <v>90</v>
      </c>
      <c r="M342" s="23">
        <v>80</v>
      </c>
      <c r="N342" s="358">
        <v>85.379790940766554</v>
      </c>
      <c r="O342" s="132">
        <v>1034.5999999999999</v>
      </c>
      <c r="P342" s="21">
        <v>1033.2</v>
      </c>
      <c r="Q342" s="70">
        <v>1033.912500000001</v>
      </c>
      <c r="R342" s="67">
        <v>9.5</v>
      </c>
      <c r="S342" s="67">
        <v>6.4</v>
      </c>
      <c r="T342" s="24">
        <v>3.3</v>
      </c>
      <c r="U342" s="369" t="s">
        <v>44</v>
      </c>
      <c r="V342" s="314" t="s">
        <v>163</v>
      </c>
      <c r="W342" s="25">
        <v>0</v>
      </c>
      <c r="X342" s="26">
        <v>0</v>
      </c>
      <c r="Y342" s="27">
        <v>0</v>
      </c>
      <c r="Z342" s="29">
        <v>0</v>
      </c>
      <c r="AA342" s="372" t="s">
        <v>62</v>
      </c>
      <c r="AB342"/>
      <c r="AC342"/>
      <c r="AD342"/>
      <c r="AE342"/>
      <c r="AF342"/>
      <c r="AG342" s="100"/>
    </row>
    <row r="343" spans="1:33" x14ac:dyDescent="0.3">
      <c r="A343" s="42">
        <v>42345</v>
      </c>
      <c r="B343" s="74">
        <v>4.4000000000000004</v>
      </c>
      <c r="C343" s="32">
        <v>5.6</v>
      </c>
      <c r="D343" s="32">
        <v>4.5</v>
      </c>
      <c r="E343" s="32">
        <v>5.7</v>
      </c>
      <c r="F343" s="32">
        <v>4.2</v>
      </c>
      <c r="G343" s="32">
        <f t="shared" si="2"/>
        <v>4.75</v>
      </c>
      <c r="H343" s="81">
        <v>4.8</v>
      </c>
      <c r="I343" s="44">
        <v>2.7</v>
      </c>
      <c r="J343" s="14">
        <v>1.9</v>
      </c>
      <c r="K343" s="78">
        <v>2.2107638888888896</v>
      </c>
      <c r="L343" s="356">
        <v>90</v>
      </c>
      <c r="M343" s="23">
        <v>79</v>
      </c>
      <c r="N343" s="358">
        <v>83.423611111111114</v>
      </c>
      <c r="O343" s="132">
        <v>1040.0999999999999</v>
      </c>
      <c r="P343" s="21">
        <v>1034.2</v>
      </c>
      <c r="Q343" s="70">
        <v>1037.4069444444447</v>
      </c>
      <c r="R343" s="67">
        <v>6.1</v>
      </c>
      <c r="S343" s="67">
        <v>3.1</v>
      </c>
      <c r="T343" s="24">
        <v>1.1000000000000001</v>
      </c>
      <c r="U343" s="369" t="s">
        <v>117</v>
      </c>
      <c r="V343" s="314"/>
      <c r="W343" s="25">
        <v>0</v>
      </c>
      <c r="X343" s="26">
        <v>0</v>
      </c>
      <c r="Y343" s="27">
        <v>0</v>
      </c>
      <c r="Z343" s="29">
        <v>0</v>
      </c>
      <c r="AA343" s="372" t="s">
        <v>55</v>
      </c>
      <c r="AB343"/>
      <c r="AC343"/>
      <c r="AD343"/>
      <c r="AE343"/>
      <c r="AF343"/>
      <c r="AG343" s="100"/>
    </row>
    <row r="344" spans="1:33" x14ac:dyDescent="0.3">
      <c r="A344" s="42">
        <v>42346</v>
      </c>
      <c r="B344" s="74">
        <v>4.0999999999999996</v>
      </c>
      <c r="C344" s="32">
        <v>7.5</v>
      </c>
      <c r="D344" s="32">
        <v>4.7</v>
      </c>
      <c r="E344" s="32">
        <v>9.9</v>
      </c>
      <c r="F344" s="32">
        <v>4.0999999999999996</v>
      </c>
      <c r="G344" s="32">
        <f t="shared" si="2"/>
        <v>5.25</v>
      </c>
      <c r="H344" s="81">
        <v>5.2</v>
      </c>
      <c r="I344" s="44">
        <v>5.5</v>
      </c>
      <c r="J344" s="14">
        <v>2.4</v>
      </c>
      <c r="K344" s="78">
        <v>3.1711805555555461</v>
      </c>
      <c r="L344" s="356">
        <v>94</v>
      </c>
      <c r="M344" s="23">
        <v>68</v>
      </c>
      <c r="N344" s="358">
        <v>86.663194444444443</v>
      </c>
      <c r="O344" s="132">
        <v>1040.2</v>
      </c>
      <c r="P344" s="21">
        <v>1036.0999999999999</v>
      </c>
      <c r="Q344" s="70">
        <v>1038.4920138888892</v>
      </c>
      <c r="R344" s="67">
        <v>3.4</v>
      </c>
      <c r="S344" s="67">
        <v>2.2999999999999998</v>
      </c>
      <c r="T344" s="24">
        <v>0.7</v>
      </c>
      <c r="U344" s="369" t="s">
        <v>44</v>
      </c>
      <c r="V344" s="314"/>
      <c r="W344" s="25">
        <v>0</v>
      </c>
      <c r="X344" s="26">
        <v>0</v>
      </c>
      <c r="Y344" s="27">
        <v>0</v>
      </c>
      <c r="Z344" s="29">
        <v>0</v>
      </c>
      <c r="AA344" s="372" t="s">
        <v>60</v>
      </c>
      <c r="AB344"/>
      <c r="AC344"/>
      <c r="AD344"/>
      <c r="AE344"/>
      <c r="AF344"/>
      <c r="AG344" s="100"/>
    </row>
    <row r="345" spans="1:33" x14ac:dyDescent="0.3">
      <c r="A345" s="42">
        <v>42347</v>
      </c>
      <c r="B345" s="74">
        <v>3.8</v>
      </c>
      <c r="C345" s="32">
        <v>3.9</v>
      </c>
      <c r="D345" s="32">
        <v>3.7</v>
      </c>
      <c r="E345" s="32">
        <v>4.4000000000000004</v>
      </c>
      <c r="F345" s="32">
        <v>3.3</v>
      </c>
      <c r="G345" s="32">
        <f t="shared" si="2"/>
        <v>3.7749999999999999</v>
      </c>
      <c r="H345" s="81">
        <v>3.8</v>
      </c>
      <c r="I345" s="44">
        <v>2.7</v>
      </c>
      <c r="J345" s="14">
        <v>1</v>
      </c>
      <c r="K345" s="78">
        <v>1.8868055555555552</v>
      </c>
      <c r="L345" s="356">
        <v>93</v>
      </c>
      <c r="M345" s="23">
        <v>83</v>
      </c>
      <c r="N345" s="358">
        <v>87.559027777777771</v>
      </c>
      <c r="O345" s="132">
        <v>1036.2</v>
      </c>
      <c r="P345" s="21">
        <v>1033.0999999999999</v>
      </c>
      <c r="Q345" s="70">
        <v>1034.4225694444444</v>
      </c>
      <c r="R345" s="67">
        <v>7.5</v>
      </c>
      <c r="S345" s="67">
        <v>4.3</v>
      </c>
      <c r="T345" s="24">
        <v>1.2</v>
      </c>
      <c r="U345" s="369" t="s">
        <v>44</v>
      </c>
      <c r="V345" s="314"/>
      <c r="W345" s="25">
        <v>0</v>
      </c>
      <c r="X345" s="26">
        <v>0</v>
      </c>
      <c r="Y345" s="27">
        <v>0</v>
      </c>
      <c r="Z345" s="29">
        <v>0</v>
      </c>
      <c r="AA345" s="372" t="s">
        <v>55</v>
      </c>
      <c r="AB345"/>
      <c r="AC345"/>
      <c r="AD345"/>
      <c r="AE345"/>
      <c r="AF345"/>
      <c r="AG345" s="100"/>
    </row>
    <row r="346" spans="1:33" x14ac:dyDescent="0.3">
      <c r="A346" s="42">
        <v>42348</v>
      </c>
      <c r="B346" s="74">
        <v>3.7</v>
      </c>
      <c r="C346" s="32">
        <v>6.4</v>
      </c>
      <c r="D346" s="32">
        <v>-1</v>
      </c>
      <c r="E346" s="32">
        <v>6.7</v>
      </c>
      <c r="F346" s="32">
        <v>-1.4</v>
      </c>
      <c r="G346" s="32">
        <f t="shared" si="2"/>
        <v>2.0250000000000004</v>
      </c>
      <c r="H346" s="81">
        <v>3.2</v>
      </c>
      <c r="I346" s="44">
        <v>5.0999999999999996</v>
      </c>
      <c r="J346" s="14">
        <v>2.7</v>
      </c>
      <c r="K346" s="78">
        <v>3.2153846153846151</v>
      </c>
      <c r="L346" s="356">
        <v>95</v>
      </c>
      <c r="M346" s="23">
        <v>92</v>
      </c>
      <c r="N346" s="358">
        <v>94.211538461538467</v>
      </c>
      <c r="O346" s="132">
        <v>1037.5999999999999</v>
      </c>
      <c r="P346" s="21">
        <v>1034.5</v>
      </c>
      <c r="Q346" s="70">
        <v>1036.0564102564099</v>
      </c>
      <c r="R346" s="67">
        <v>2</v>
      </c>
      <c r="S346" s="67">
        <v>1.2</v>
      </c>
      <c r="T346" s="24">
        <v>0.4</v>
      </c>
      <c r="U346" s="369" t="s">
        <v>131</v>
      </c>
      <c r="V346" s="314" t="s">
        <v>52</v>
      </c>
      <c r="W346" s="25">
        <v>3.6</v>
      </c>
      <c r="X346" s="26">
        <v>1.2</v>
      </c>
      <c r="Y346" s="27">
        <v>0</v>
      </c>
      <c r="Z346" s="29">
        <v>0</v>
      </c>
      <c r="AA346" s="372" t="s">
        <v>396</v>
      </c>
      <c r="AB346"/>
      <c r="AC346"/>
      <c r="AD346"/>
      <c r="AE346"/>
      <c r="AF346"/>
      <c r="AG346" s="100"/>
    </row>
    <row r="347" spans="1:33" x14ac:dyDescent="0.3">
      <c r="A347" s="42">
        <v>42349</v>
      </c>
      <c r="B347" s="74">
        <v>-1.4</v>
      </c>
      <c r="C347" s="32">
        <v>3.9</v>
      </c>
      <c r="D347" s="32">
        <v>3.4</v>
      </c>
      <c r="E347" s="32">
        <v>3.9</v>
      </c>
      <c r="F347" s="32">
        <v>-2</v>
      </c>
      <c r="G347" s="32">
        <f t="shared" si="2"/>
        <v>2.3250000000000002</v>
      </c>
      <c r="H347" s="81">
        <v>1.2</v>
      </c>
      <c r="I347" s="44">
        <v>1.6</v>
      </c>
      <c r="J347" s="14">
        <v>0.9</v>
      </c>
      <c r="K347" s="78">
        <v>1.1898989898989907</v>
      </c>
      <c r="L347" s="356">
        <v>88</v>
      </c>
      <c r="M347" s="23">
        <v>86</v>
      </c>
      <c r="N347" s="358">
        <v>86.383838383838381</v>
      </c>
      <c r="O347" s="132">
        <v>1037.0999999999999</v>
      </c>
      <c r="P347" s="21">
        <v>1026.3</v>
      </c>
      <c r="Q347" s="70">
        <v>1027.9020202020199</v>
      </c>
      <c r="R347" s="67">
        <v>5.8</v>
      </c>
      <c r="S347" s="67">
        <v>4</v>
      </c>
      <c r="T347" s="24">
        <v>1.2</v>
      </c>
      <c r="U347" s="369" t="s">
        <v>117</v>
      </c>
      <c r="V347" s="314"/>
      <c r="W347" s="25">
        <v>0</v>
      </c>
      <c r="X347" s="26">
        <v>0</v>
      </c>
      <c r="Y347" s="27">
        <v>0</v>
      </c>
      <c r="Z347" s="29">
        <v>0</v>
      </c>
      <c r="AA347" s="372" t="s">
        <v>395</v>
      </c>
      <c r="AB347"/>
      <c r="AC347"/>
      <c r="AD347"/>
      <c r="AE347"/>
      <c r="AF347"/>
      <c r="AG347" s="100"/>
    </row>
    <row r="348" spans="1:33" x14ac:dyDescent="0.3">
      <c r="A348" s="42">
        <v>42350</v>
      </c>
      <c r="B348" s="74">
        <v>3.8</v>
      </c>
      <c r="C348" s="32">
        <v>4</v>
      </c>
      <c r="D348" s="32">
        <v>3.1</v>
      </c>
      <c r="E348" s="32">
        <v>4.5999999999999996</v>
      </c>
      <c r="F348" s="32">
        <v>2.9</v>
      </c>
      <c r="G348" s="32">
        <f t="shared" si="2"/>
        <v>3.5</v>
      </c>
      <c r="H348" s="81">
        <v>3.6</v>
      </c>
      <c r="I348" s="44">
        <v>2.2000000000000002</v>
      </c>
      <c r="J348" s="14">
        <v>1.1000000000000001</v>
      </c>
      <c r="K348" s="78">
        <v>1.7063829787234037</v>
      </c>
      <c r="L348" s="356">
        <v>92</v>
      </c>
      <c r="M348" s="23">
        <v>83</v>
      </c>
      <c r="N348" s="358">
        <v>87.773049645390074</v>
      </c>
      <c r="O348" s="132">
        <v>1026.3</v>
      </c>
      <c r="P348" s="21">
        <v>1022.9</v>
      </c>
      <c r="Q348" s="70">
        <v>1024.4854166666667</v>
      </c>
      <c r="R348" s="67">
        <v>6.5</v>
      </c>
      <c r="S348" s="67">
        <v>3.7</v>
      </c>
      <c r="T348" s="24">
        <v>1.7</v>
      </c>
      <c r="U348" s="369" t="s">
        <v>117</v>
      </c>
      <c r="V348" s="314" t="s">
        <v>52</v>
      </c>
      <c r="W348" s="25">
        <v>3.6</v>
      </c>
      <c r="X348" s="26">
        <v>0.3</v>
      </c>
      <c r="Y348" s="27">
        <v>0</v>
      </c>
      <c r="Z348" s="29">
        <v>0</v>
      </c>
      <c r="AA348" s="372" t="s">
        <v>55</v>
      </c>
      <c r="AB348"/>
      <c r="AC348"/>
      <c r="AD348"/>
      <c r="AE348"/>
      <c r="AF348"/>
      <c r="AG348" s="100"/>
    </row>
    <row r="349" spans="1:33" x14ac:dyDescent="0.3">
      <c r="A349" s="42">
        <v>42351</v>
      </c>
      <c r="B349" s="74">
        <v>3</v>
      </c>
      <c r="C349" s="32">
        <v>5.7</v>
      </c>
      <c r="D349" s="32">
        <v>2.5</v>
      </c>
      <c r="E349" s="32">
        <v>5.8</v>
      </c>
      <c r="F349" s="32">
        <v>2.2999999999999998</v>
      </c>
      <c r="G349" s="32">
        <f t="shared" si="2"/>
        <v>3.4249999999999998</v>
      </c>
      <c r="H349" s="81">
        <v>3.9</v>
      </c>
      <c r="I349" s="44">
        <v>2.6</v>
      </c>
      <c r="J349" s="14">
        <v>0.2</v>
      </c>
      <c r="K349" s="78">
        <v>1.6358208955223865</v>
      </c>
      <c r="L349" s="356">
        <v>93</v>
      </c>
      <c r="M349" s="23">
        <v>71</v>
      </c>
      <c r="N349" s="358">
        <v>85.522388059701498</v>
      </c>
      <c r="O349" s="132">
        <v>1025.2</v>
      </c>
      <c r="P349" s="21">
        <v>1015.9</v>
      </c>
      <c r="Q349" s="70">
        <v>1020.3534722222222</v>
      </c>
      <c r="R349" s="67">
        <v>9.9</v>
      </c>
      <c r="S349" s="67">
        <v>6.1</v>
      </c>
      <c r="T349" s="24">
        <v>2</v>
      </c>
      <c r="U349" s="369" t="s">
        <v>117</v>
      </c>
      <c r="V349" s="315" t="s">
        <v>52</v>
      </c>
      <c r="W349" s="25">
        <v>3.6</v>
      </c>
      <c r="X349" s="26">
        <v>1</v>
      </c>
      <c r="Y349" s="27">
        <v>0</v>
      </c>
      <c r="Z349" s="29">
        <v>0</v>
      </c>
      <c r="AA349" s="373" t="s">
        <v>55</v>
      </c>
      <c r="AB349"/>
      <c r="AC349"/>
      <c r="AD349"/>
      <c r="AE349"/>
      <c r="AF349"/>
      <c r="AG349" s="100"/>
    </row>
    <row r="350" spans="1:33" x14ac:dyDescent="0.3">
      <c r="A350" s="42">
        <v>42352</v>
      </c>
      <c r="B350" s="74">
        <v>-0.4</v>
      </c>
      <c r="C350" s="32">
        <v>6.6</v>
      </c>
      <c r="D350" s="32">
        <v>0.3</v>
      </c>
      <c r="E350" s="32">
        <v>8.8000000000000007</v>
      </c>
      <c r="F350" s="32">
        <v>-0.6</v>
      </c>
      <c r="G350" s="32">
        <f t="shared" si="2"/>
        <v>1.6999999999999997</v>
      </c>
      <c r="H350" s="81">
        <v>2.4</v>
      </c>
      <c r="I350" s="44">
        <v>2</v>
      </c>
      <c r="J350" s="14">
        <v>-3.5</v>
      </c>
      <c r="K350" s="78">
        <v>-1.6751054852320653</v>
      </c>
      <c r="L350" s="356">
        <v>90</v>
      </c>
      <c r="M350" s="23">
        <v>52</v>
      </c>
      <c r="N350" s="358">
        <v>75.556962025316452</v>
      </c>
      <c r="O350" s="132">
        <v>1030.7</v>
      </c>
      <c r="P350" s="21">
        <v>1023.1</v>
      </c>
      <c r="Q350" s="70">
        <v>1027.7746527777788</v>
      </c>
      <c r="R350" s="67">
        <v>3.7</v>
      </c>
      <c r="S350" s="67">
        <v>2.1</v>
      </c>
      <c r="T350" s="24">
        <v>0.6</v>
      </c>
      <c r="U350" s="369" t="s">
        <v>43</v>
      </c>
      <c r="V350" s="315" t="s">
        <v>160</v>
      </c>
      <c r="W350" s="25">
        <v>0</v>
      </c>
      <c r="X350" s="26">
        <v>0</v>
      </c>
      <c r="Y350" s="27">
        <v>0</v>
      </c>
      <c r="Z350" s="29">
        <v>0</v>
      </c>
      <c r="AA350" s="373" t="s">
        <v>396</v>
      </c>
    </row>
    <row r="351" spans="1:33" x14ac:dyDescent="0.3">
      <c r="A351" s="42">
        <v>42353</v>
      </c>
      <c r="B351" s="74">
        <v>0.9</v>
      </c>
      <c r="C351" s="32">
        <v>2.8</v>
      </c>
      <c r="D351" s="32">
        <v>1.2</v>
      </c>
      <c r="E351" s="32">
        <v>2.8</v>
      </c>
      <c r="F351" s="32">
        <v>0.5</v>
      </c>
      <c r="G351" s="32">
        <f t="shared" si="2"/>
        <v>1.5249999999999999</v>
      </c>
      <c r="H351" s="81">
        <v>1.2</v>
      </c>
      <c r="I351" s="44">
        <v>-0.5</v>
      </c>
      <c r="J351" s="14">
        <v>-1.7</v>
      </c>
      <c r="K351" s="78">
        <v>-1.081818181818182</v>
      </c>
      <c r="L351" s="356">
        <v>90</v>
      </c>
      <c r="M351" s="23">
        <v>75</v>
      </c>
      <c r="N351" s="358">
        <v>84.806060606060612</v>
      </c>
      <c r="O351" s="132">
        <v>1030.5</v>
      </c>
      <c r="P351" s="21">
        <v>1028.3</v>
      </c>
      <c r="Q351" s="70">
        <v>1029.5138888888891</v>
      </c>
      <c r="R351" s="67">
        <v>2</v>
      </c>
      <c r="S351" s="67">
        <v>1.7</v>
      </c>
      <c r="T351" s="24">
        <v>0.3</v>
      </c>
      <c r="U351" s="369" t="s">
        <v>69</v>
      </c>
      <c r="V351" s="315" t="s">
        <v>142</v>
      </c>
      <c r="W351" s="25">
        <v>3.6</v>
      </c>
      <c r="X351" s="26">
        <v>1</v>
      </c>
      <c r="Y351" s="27">
        <v>0</v>
      </c>
      <c r="Z351" s="29">
        <v>0</v>
      </c>
      <c r="AA351" s="373" t="s">
        <v>55</v>
      </c>
    </row>
    <row r="352" spans="1:33" x14ac:dyDescent="0.3">
      <c r="A352" s="42">
        <v>42354</v>
      </c>
      <c r="B352" s="74">
        <v>1.4</v>
      </c>
      <c r="C352" s="32">
        <v>4.8</v>
      </c>
      <c r="D352" s="32">
        <v>-0.5</v>
      </c>
      <c r="E352" s="32">
        <v>6.5</v>
      </c>
      <c r="F352" s="32">
        <v>-1.6</v>
      </c>
      <c r="G352" s="32">
        <f t="shared" si="2"/>
        <v>1.2999999999999998</v>
      </c>
      <c r="H352" s="81">
        <v>2.2999999999999998</v>
      </c>
      <c r="I352" s="44">
        <v>3.2</v>
      </c>
      <c r="J352" s="14">
        <v>-3.2</v>
      </c>
      <c r="K352" s="78">
        <v>0.20773809523809497</v>
      </c>
      <c r="L352" s="356">
        <v>92</v>
      </c>
      <c r="M352" s="23">
        <v>77</v>
      </c>
      <c r="N352" s="358">
        <v>86.113095238095241</v>
      </c>
      <c r="O352" s="132">
        <v>1034.8</v>
      </c>
      <c r="P352" s="21">
        <v>1030.0999999999999</v>
      </c>
      <c r="Q352" s="70">
        <v>1032.8347222222221</v>
      </c>
      <c r="R352" s="67">
        <v>1.7</v>
      </c>
      <c r="S352" s="67">
        <v>1.4</v>
      </c>
      <c r="T352" s="24">
        <v>0.4</v>
      </c>
      <c r="U352" s="369" t="s">
        <v>234</v>
      </c>
      <c r="V352" s="315" t="s">
        <v>162</v>
      </c>
      <c r="W352" s="25">
        <v>0</v>
      </c>
      <c r="X352" s="26">
        <v>0</v>
      </c>
      <c r="Y352" s="27">
        <v>0</v>
      </c>
      <c r="Z352" s="29">
        <v>0</v>
      </c>
      <c r="AA352" s="373" t="s">
        <v>165</v>
      </c>
    </row>
    <row r="353" spans="1:27" ht="28.8" x14ac:dyDescent="0.3">
      <c r="A353" s="42">
        <v>42355</v>
      </c>
      <c r="B353" s="74">
        <v>0.6</v>
      </c>
      <c r="C353" s="32">
        <v>0.5</v>
      </c>
      <c r="D353" s="32">
        <v>0</v>
      </c>
      <c r="E353" s="32">
        <v>1</v>
      </c>
      <c r="F353" s="32">
        <v>-0.2</v>
      </c>
      <c r="G353" s="32">
        <f t="shared" si="2"/>
        <v>0.27500000000000002</v>
      </c>
      <c r="H353" s="81">
        <v>0.4</v>
      </c>
      <c r="I353" s="44">
        <v>-0.6</v>
      </c>
      <c r="J353" s="14">
        <v>-2.4</v>
      </c>
      <c r="K353" s="78">
        <v>-1.3764492753623172</v>
      </c>
      <c r="L353" s="356">
        <v>91</v>
      </c>
      <c r="M353" s="23">
        <v>84</v>
      </c>
      <c r="N353" s="358">
        <v>88.166666666666671</v>
      </c>
      <c r="O353" s="132">
        <v>1034.7</v>
      </c>
      <c r="P353" s="21">
        <v>1030</v>
      </c>
      <c r="Q353" s="70">
        <v>1032.8347222222224</v>
      </c>
      <c r="R353" s="67">
        <v>8.8000000000000007</v>
      </c>
      <c r="S353" s="67">
        <v>5.0999999999999996</v>
      </c>
      <c r="T353" s="24">
        <v>2.6</v>
      </c>
      <c r="U353" s="369" t="s">
        <v>44</v>
      </c>
      <c r="V353" s="315" t="s">
        <v>142</v>
      </c>
      <c r="W353" s="25">
        <v>3.6</v>
      </c>
      <c r="X353" s="26">
        <v>0.9</v>
      </c>
      <c r="Y353" s="27">
        <v>0</v>
      </c>
      <c r="Z353" s="29">
        <v>0</v>
      </c>
      <c r="AA353" s="373" t="s">
        <v>397</v>
      </c>
    </row>
    <row r="354" spans="1:27" x14ac:dyDescent="0.3">
      <c r="A354" s="42">
        <v>42356</v>
      </c>
      <c r="B354" s="74">
        <v>0.5</v>
      </c>
      <c r="C354" s="32">
        <v>1.4</v>
      </c>
      <c r="D354" s="32">
        <v>1.6</v>
      </c>
      <c r="E354" s="32">
        <v>1.8</v>
      </c>
      <c r="F354" s="32">
        <v>0.2</v>
      </c>
      <c r="G354" s="32">
        <f t="shared" si="2"/>
        <v>1.2749999999999999</v>
      </c>
      <c r="H354" s="81">
        <v>1</v>
      </c>
      <c r="I354" s="44">
        <v>0.2</v>
      </c>
      <c r="J354" s="14">
        <v>-1.9</v>
      </c>
      <c r="K354" s="78">
        <v>-0.79999999999999905</v>
      </c>
      <c r="L354" s="356">
        <v>89</v>
      </c>
      <c r="M354" s="23">
        <v>86</v>
      </c>
      <c r="N354" s="358">
        <v>87.625</v>
      </c>
      <c r="O354" s="132">
        <v>1030.0999999999999</v>
      </c>
      <c r="P354" s="21">
        <v>1027.7</v>
      </c>
      <c r="Q354" s="70">
        <v>1028.7059027777782</v>
      </c>
      <c r="R354" s="67">
        <v>6.8</v>
      </c>
      <c r="S354" s="67">
        <v>3.8</v>
      </c>
      <c r="T354" s="24">
        <v>2</v>
      </c>
      <c r="U354" s="369" t="s">
        <v>44</v>
      </c>
      <c r="V354" s="315" t="s">
        <v>142</v>
      </c>
      <c r="W354" s="25">
        <v>3.6</v>
      </c>
      <c r="X354" s="26">
        <v>1.7</v>
      </c>
      <c r="Y354" s="27">
        <v>0</v>
      </c>
      <c r="Z354" s="29">
        <v>0</v>
      </c>
      <c r="AA354" s="373" t="s">
        <v>55</v>
      </c>
    </row>
    <row r="355" spans="1:27" x14ac:dyDescent="0.3">
      <c r="A355" s="42">
        <v>42357</v>
      </c>
      <c r="B355" s="74">
        <v>1.7</v>
      </c>
      <c r="C355" s="32">
        <v>3.1</v>
      </c>
      <c r="D355" s="32">
        <v>3</v>
      </c>
      <c r="E355" s="32">
        <v>3.1</v>
      </c>
      <c r="F355" s="32">
        <v>1.7</v>
      </c>
      <c r="G355" s="32">
        <f t="shared" si="2"/>
        <v>2.7</v>
      </c>
      <c r="H355" s="81">
        <v>2.5</v>
      </c>
      <c r="I355" s="44">
        <v>2.1</v>
      </c>
      <c r="J355" s="14">
        <v>0.1</v>
      </c>
      <c r="K355" s="78">
        <v>0.80942028985507264</v>
      </c>
      <c r="L355" s="356">
        <v>93</v>
      </c>
      <c r="M355" s="23">
        <v>85</v>
      </c>
      <c r="N355" s="358">
        <v>88.778985507246375</v>
      </c>
      <c r="O355" s="132">
        <v>1031.5999999999999</v>
      </c>
      <c r="P355" s="21">
        <v>1028.8</v>
      </c>
      <c r="Q355" s="70">
        <v>1030.0840277777786</v>
      </c>
      <c r="R355" s="67">
        <v>3.4</v>
      </c>
      <c r="S355" s="67">
        <v>1.9</v>
      </c>
      <c r="T355" s="24">
        <v>0.6</v>
      </c>
      <c r="U355" s="369" t="s">
        <v>117</v>
      </c>
      <c r="V355" s="315"/>
      <c r="W355" s="25">
        <v>0</v>
      </c>
      <c r="X355" s="26">
        <v>0</v>
      </c>
      <c r="Y355" s="27">
        <v>0</v>
      </c>
      <c r="Z355" s="29">
        <v>0</v>
      </c>
      <c r="AA355" s="373" t="s">
        <v>55</v>
      </c>
    </row>
    <row r="356" spans="1:27" x14ac:dyDescent="0.3">
      <c r="A356" s="42">
        <v>42358</v>
      </c>
      <c r="B356" s="74">
        <v>3.4</v>
      </c>
      <c r="C356" s="32">
        <v>4.7</v>
      </c>
      <c r="D356" s="32">
        <v>3.3</v>
      </c>
      <c r="E356" s="32">
        <v>5</v>
      </c>
      <c r="F356" s="32">
        <v>2.6</v>
      </c>
      <c r="G356" s="32">
        <f t="shared" si="2"/>
        <v>3.6749999999999998</v>
      </c>
      <c r="H356" s="81">
        <v>3.5</v>
      </c>
      <c r="I356" s="44">
        <v>3</v>
      </c>
      <c r="J356" s="14">
        <v>0.2</v>
      </c>
      <c r="K356" s="78">
        <v>1.8170138888888887</v>
      </c>
      <c r="L356" s="356">
        <v>92</v>
      </c>
      <c r="M356" s="23">
        <v>83</v>
      </c>
      <c r="N356" s="358">
        <v>88.861111111111114</v>
      </c>
      <c r="O356" s="132">
        <v>1033.3</v>
      </c>
      <c r="P356" s="21">
        <v>1030.7</v>
      </c>
      <c r="Q356" s="70">
        <v>1032.2201388888898</v>
      </c>
      <c r="R356" s="67">
        <v>8.8000000000000007</v>
      </c>
      <c r="S356" s="67">
        <v>4.4000000000000004</v>
      </c>
      <c r="T356" s="24">
        <v>2.5</v>
      </c>
      <c r="U356" s="369" t="s">
        <v>117</v>
      </c>
      <c r="V356" s="315"/>
      <c r="W356" s="25">
        <v>0</v>
      </c>
      <c r="X356" s="26">
        <v>0</v>
      </c>
      <c r="Y356" s="27">
        <v>0</v>
      </c>
      <c r="Z356" s="29">
        <v>0</v>
      </c>
      <c r="AA356" s="373" t="s">
        <v>55</v>
      </c>
    </row>
    <row r="357" spans="1:27" x14ac:dyDescent="0.3">
      <c r="A357" s="42">
        <v>42359</v>
      </c>
      <c r="B357" s="74">
        <v>3</v>
      </c>
      <c r="C357" s="32">
        <v>3.3</v>
      </c>
      <c r="D357" s="32">
        <v>3</v>
      </c>
      <c r="E357" s="32">
        <v>3.6</v>
      </c>
      <c r="F357" s="32">
        <v>2.6</v>
      </c>
      <c r="G357" s="32">
        <f t="shared" si="2"/>
        <v>3.0750000000000002</v>
      </c>
      <c r="H357" s="81">
        <v>3.1</v>
      </c>
      <c r="I357" s="44">
        <v>1.8</v>
      </c>
      <c r="J357" s="14">
        <v>0</v>
      </c>
      <c r="K357" s="78">
        <v>0.99236111111111036</v>
      </c>
      <c r="L357" s="356">
        <v>90</v>
      </c>
      <c r="M357" s="23">
        <v>81</v>
      </c>
      <c r="N357" s="358">
        <v>86.194444444444443</v>
      </c>
      <c r="O357" s="132">
        <v>1031.9000000000001</v>
      </c>
      <c r="P357" s="21">
        <v>1028.5</v>
      </c>
      <c r="Q357" s="70">
        <v>1029.9520833333338</v>
      </c>
      <c r="R357" s="67">
        <v>10.199999999999999</v>
      </c>
      <c r="S357" s="67">
        <v>5.0999999999999996</v>
      </c>
      <c r="T357" s="24">
        <v>2.9</v>
      </c>
      <c r="U357" s="369" t="s">
        <v>44</v>
      </c>
      <c r="V357" s="315" t="s">
        <v>52</v>
      </c>
      <c r="W357" s="25">
        <v>3.6</v>
      </c>
      <c r="X357" s="26">
        <v>0.2</v>
      </c>
      <c r="Y357" s="27">
        <v>0</v>
      </c>
      <c r="Z357" s="29">
        <v>0</v>
      </c>
      <c r="AA357" s="373" t="s">
        <v>55</v>
      </c>
    </row>
    <row r="358" spans="1:27" x14ac:dyDescent="0.3">
      <c r="A358" s="42">
        <v>42360</v>
      </c>
      <c r="B358" s="74">
        <v>2.9</v>
      </c>
      <c r="C358" s="32">
        <v>4.5</v>
      </c>
      <c r="D358" s="32">
        <v>4.3</v>
      </c>
      <c r="E358" s="32">
        <v>4.5</v>
      </c>
      <c r="F358" s="32">
        <v>2.5</v>
      </c>
      <c r="G358" s="32">
        <f t="shared" si="2"/>
        <v>4</v>
      </c>
      <c r="H358" s="81">
        <v>3.7</v>
      </c>
      <c r="I358" s="44">
        <v>3</v>
      </c>
      <c r="J358" s="14">
        <v>0.1</v>
      </c>
      <c r="K358" s="78">
        <v>1.885763888888885</v>
      </c>
      <c r="L358" s="356">
        <v>92</v>
      </c>
      <c r="M358" s="23">
        <v>83</v>
      </c>
      <c r="N358" s="358">
        <v>88.152777777777771</v>
      </c>
      <c r="O358" s="132">
        <v>1032</v>
      </c>
      <c r="P358" s="21">
        <v>1028.5999999999999</v>
      </c>
      <c r="Q358" s="70">
        <v>1030.6916666666673</v>
      </c>
      <c r="R358" s="67">
        <v>6.5</v>
      </c>
      <c r="S358" s="67">
        <v>3.9</v>
      </c>
      <c r="T358" s="24">
        <v>2</v>
      </c>
      <c r="U358" s="369" t="s">
        <v>117</v>
      </c>
      <c r="V358" s="315" t="s">
        <v>163</v>
      </c>
      <c r="W358" s="25">
        <v>0</v>
      </c>
      <c r="X358" s="26">
        <v>0</v>
      </c>
      <c r="Y358" s="27">
        <v>0</v>
      </c>
      <c r="Z358" s="29">
        <v>0</v>
      </c>
      <c r="AA358" s="373" t="s">
        <v>66</v>
      </c>
    </row>
    <row r="359" spans="1:27" x14ac:dyDescent="0.3">
      <c r="A359" s="42">
        <v>42361</v>
      </c>
      <c r="B359" s="74">
        <v>4.5</v>
      </c>
      <c r="C359" s="32">
        <v>5.9</v>
      </c>
      <c r="D359" s="32">
        <v>5.5</v>
      </c>
      <c r="E359" s="32">
        <v>6.2</v>
      </c>
      <c r="F359" s="32">
        <v>4</v>
      </c>
      <c r="G359" s="32">
        <f t="shared" si="2"/>
        <v>5.35</v>
      </c>
      <c r="H359" s="81">
        <v>5.2</v>
      </c>
      <c r="I359" s="44">
        <v>4.7</v>
      </c>
      <c r="J359" s="14">
        <v>2.8</v>
      </c>
      <c r="K359" s="78">
        <v>3.8979166666666702</v>
      </c>
      <c r="L359" s="356">
        <v>92</v>
      </c>
      <c r="M359" s="23">
        <v>90</v>
      </c>
      <c r="N359" s="358">
        <v>91.361111111111114</v>
      </c>
      <c r="O359" s="132">
        <v>1032.7</v>
      </c>
      <c r="P359" s="21">
        <v>1029.4000000000001</v>
      </c>
      <c r="Q359" s="70">
        <v>1030.9861111111115</v>
      </c>
      <c r="R359" s="67">
        <v>6.8</v>
      </c>
      <c r="S359" s="67">
        <v>3.7</v>
      </c>
      <c r="T359" s="24">
        <v>1.3</v>
      </c>
      <c r="U359" s="369" t="s">
        <v>117</v>
      </c>
      <c r="V359" s="315" t="s">
        <v>163</v>
      </c>
      <c r="W359" s="25">
        <v>0</v>
      </c>
      <c r="X359" s="26">
        <v>0</v>
      </c>
      <c r="Y359" s="27">
        <v>0</v>
      </c>
      <c r="Z359" s="29">
        <v>0</v>
      </c>
      <c r="AA359" s="373" t="s">
        <v>66</v>
      </c>
    </row>
    <row r="360" spans="1:27" x14ac:dyDescent="0.3">
      <c r="A360" s="42">
        <v>42362</v>
      </c>
      <c r="B360" s="74">
        <v>3.6</v>
      </c>
      <c r="C360" s="32">
        <v>4.0999999999999996</v>
      </c>
      <c r="D360" s="32">
        <v>3.4</v>
      </c>
      <c r="E360" s="32">
        <v>5.3</v>
      </c>
      <c r="F360" s="32">
        <v>3</v>
      </c>
      <c r="G360" s="32">
        <f t="shared" si="2"/>
        <v>3.625</v>
      </c>
      <c r="H360" s="81">
        <v>3.9</v>
      </c>
      <c r="I360" s="44">
        <v>4.0999999999999996</v>
      </c>
      <c r="J360" s="14">
        <v>2.2000000000000002</v>
      </c>
      <c r="K360" s="78">
        <v>3.1138888888888827</v>
      </c>
      <c r="L360" s="356">
        <v>96</v>
      </c>
      <c r="M360" s="23">
        <v>92</v>
      </c>
      <c r="N360" s="358">
        <v>94.427083333333329</v>
      </c>
      <c r="O360" s="132">
        <v>1034.2</v>
      </c>
      <c r="P360" s="21">
        <v>1031.5</v>
      </c>
      <c r="Q360" s="70">
        <v>1032.6833333333316</v>
      </c>
      <c r="R360" s="67">
        <v>3.4</v>
      </c>
      <c r="S360" s="67">
        <v>1.7</v>
      </c>
      <c r="T360" s="24">
        <v>0.4</v>
      </c>
      <c r="U360" s="369" t="s">
        <v>44</v>
      </c>
      <c r="V360" s="315" t="s">
        <v>52</v>
      </c>
      <c r="W360" s="25">
        <v>0</v>
      </c>
      <c r="X360" s="26">
        <v>0.3</v>
      </c>
      <c r="Y360" s="27">
        <v>0</v>
      </c>
      <c r="Z360" s="29">
        <v>0</v>
      </c>
      <c r="AA360" s="373" t="s">
        <v>378</v>
      </c>
    </row>
    <row r="361" spans="1:27" x14ac:dyDescent="0.3">
      <c r="A361" s="42">
        <v>42363</v>
      </c>
      <c r="B361" s="74">
        <v>3.8</v>
      </c>
      <c r="C361" s="32">
        <v>4.9000000000000004</v>
      </c>
      <c r="D361" s="32">
        <v>4.5999999999999996</v>
      </c>
      <c r="E361" s="32">
        <v>4.9000000000000004</v>
      </c>
      <c r="F361" s="32">
        <v>3.1</v>
      </c>
      <c r="G361" s="32">
        <f t="shared" si="2"/>
        <v>4.4749999999999996</v>
      </c>
      <c r="H361" s="81">
        <v>4.2</v>
      </c>
      <c r="I361" s="44">
        <v>4.5</v>
      </c>
      <c r="J361" s="14">
        <v>2.5</v>
      </c>
      <c r="K361" s="78">
        <v>3.4840277777777762</v>
      </c>
      <c r="L361" s="356">
        <v>97</v>
      </c>
      <c r="M361" s="23">
        <v>92</v>
      </c>
      <c r="N361" s="358">
        <v>95.385416666666671</v>
      </c>
      <c r="O361" s="132">
        <v>1035.0999999999999</v>
      </c>
      <c r="P361" s="21">
        <v>1031.3</v>
      </c>
      <c r="Q361" s="70">
        <v>1033.2663194444447</v>
      </c>
      <c r="R361" s="67">
        <v>4.0999999999999996</v>
      </c>
      <c r="S361" s="67">
        <v>2.2000000000000002</v>
      </c>
      <c r="T361" s="24">
        <v>1</v>
      </c>
      <c r="U361" s="369" t="s">
        <v>117</v>
      </c>
      <c r="V361" s="315" t="s">
        <v>52</v>
      </c>
      <c r="W361" s="25">
        <v>3.6</v>
      </c>
      <c r="X361" s="26">
        <v>0.3</v>
      </c>
      <c r="Y361" s="27">
        <v>0</v>
      </c>
      <c r="Z361" s="29">
        <v>0</v>
      </c>
      <c r="AA361" s="373" t="s">
        <v>378</v>
      </c>
    </row>
    <row r="362" spans="1:27" x14ac:dyDescent="0.3">
      <c r="A362" s="42">
        <v>42364</v>
      </c>
      <c r="B362" s="74">
        <v>4</v>
      </c>
      <c r="C362" s="32">
        <v>3.6</v>
      </c>
      <c r="D362" s="32">
        <v>2.8</v>
      </c>
      <c r="E362" s="32">
        <v>4.7</v>
      </c>
      <c r="F362" s="32">
        <v>2.6</v>
      </c>
      <c r="G362" s="32">
        <f t="shared" si="2"/>
        <v>3.3</v>
      </c>
      <c r="H362" s="81">
        <v>3.6</v>
      </c>
      <c r="I362" s="44">
        <v>3.3</v>
      </c>
      <c r="J362" s="14">
        <v>1</v>
      </c>
      <c r="K362" s="78">
        <v>2.2736111111111148</v>
      </c>
      <c r="L362" s="356">
        <v>93</v>
      </c>
      <c r="M362" s="23">
        <v>88</v>
      </c>
      <c r="N362" s="358">
        <v>90.78125</v>
      </c>
      <c r="O362" s="132">
        <v>1034.5999999999999</v>
      </c>
      <c r="P362" s="21">
        <v>1031.0999999999999</v>
      </c>
      <c r="Q362" s="70">
        <v>1032.7267361111108</v>
      </c>
      <c r="R362" s="67">
        <v>7.5</v>
      </c>
      <c r="S362" s="67">
        <v>4.5999999999999996</v>
      </c>
      <c r="T362" s="24">
        <v>1.7</v>
      </c>
      <c r="U362" s="369" t="s">
        <v>44</v>
      </c>
      <c r="V362" s="315" t="s">
        <v>163</v>
      </c>
      <c r="W362" s="25">
        <v>0</v>
      </c>
      <c r="X362" s="26">
        <v>0</v>
      </c>
      <c r="Y362" s="27">
        <v>0</v>
      </c>
      <c r="Z362" s="29">
        <v>0</v>
      </c>
      <c r="AA362" s="373" t="s">
        <v>66</v>
      </c>
    </row>
    <row r="363" spans="1:27" x14ac:dyDescent="0.3">
      <c r="A363" s="42">
        <v>42365</v>
      </c>
      <c r="B363" s="74">
        <v>2.6</v>
      </c>
      <c r="C363" s="32">
        <v>3.8</v>
      </c>
      <c r="D363" s="32">
        <v>3</v>
      </c>
      <c r="E363" s="32">
        <v>3.8</v>
      </c>
      <c r="F363" s="32">
        <v>2.5</v>
      </c>
      <c r="G363" s="32">
        <f t="shared" si="2"/>
        <v>3.1</v>
      </c>
      <c r="H363" s="81">
        <v>3.1</v>
      </c>
      <c r="I363" s="44">
        <v>2.8</v>
      </c>
      <c r="J363" s="14">
        <v>0.8</v>
      </c>
      <c r="K363" s="78">
        <v>1.7888888888888899</v>
      </c>
      <c r="L363" s="356">
        <v>94</v>
      </c>
      <c r="M363" s="23">
        <v>88</v>
      </c>
      <c r="N363" s="358">
        <v>91.336805555555557</v>
      </c>
      <c r="O363" s="132">
        <v>1034.0999999999999</v>
      </c>
      <c r="P363" s="21">
        <v>1032.3</v>
      </c>
      <c r="Q363" s="70">
        <v>1033.0951388888891</v>
      </c>
      <c r="R363" s="67">
        <v>6.5</v>
      </c>
      <c r="S363" s="67">
        <v>3.3</v>
      </c>
      <c r="T363" s="24">
        <v>1.1000000000000001</v>
      </c>
      <c r="U363" s="369" t="s">
        <v>117</v>
      </c>
      <c r="V363" s="315" t="s">
        <v>52</v>
      </c>
      <c r="W363" s="25">
        <v>3.6</v>
      </c>
      <c r="X363" s="26">
        <v>0.4</v>
      </c>
      <c r="Y363" s="27">
        <v>0</v>
      </c>
      <c r="Z363" s="29">
        <v>0</v>
      </c>
      <c r="AA363" s="373" t="s">
        <v>66</v>
      </c>
    </row>
    <row r="364" spans="1:27" x14ac:dyDescent="0.3">
      <c r="A364" s="42">
        <v>42366</v>
      </c>
      <c r="B364" s="74">
        <v>2.2000000000000002</v>
      </c>
      <c r="C364" s="32">
        <v>3</v>
      </c>
      <c r="D364" s="32">
        <v>2.6</v>
      </c>
      <c r="E364" s="32">
        <v>3.1</v>
      </c>
      <c r="F364" s="32">
        <v>1.7</v>
      </c>
      <c r="G364" s="32">
        <f t="shared" si="2"/>
        <v>2.6</v>
      </c>
      <c r="H364" s="81">
        <v>2.6</v>
      </c>
      <c r="I364" s="44">
        <v>2.1</v>
      </c>
      <c r="J364" s="14">
        <v>0.2</v>
      </c>
      <c r="K364" s="78">
        <v>1.0686131386861319</v>
      </c>
      <c r="L364" s="356">
        <v>94</v>
      </c>
      <c r="M364" s="23">
        <v>88</v>
      </c>
      <c r="N364" s="358">
        <v>89.967153284671539</v>
      </c>
      <c r="O364" s="132">
        <v>1033.5</v>
      </c>
      <c r="P364" s="21">
        <v>1031</v>
      </c>
      <c r="Q364" s="70">
        <v>1032.3718749999998</v>
      </c>
      <c r="R364" s="67">
        <v>2.7</v>
      </c>
      <c r="S364" s="67">
        <v>1.7</v>
      </c>
      <c r="T364" s="24">
        <v>0.6</v>
      </c>
      <c r="U364" s="369" t="s">
        <v>43</v>
      </c>
      <c r="V364" s="315" t="s">
        <v>52</v>
      </c>
      <c r="W364" s="25">
        <v>3.6</v>
      </c>
      <c r="X364" s="26">
        <v>0.3</v>
      </c>
      <c r="Y364" s="27">
        <v>0</v>
      </c>
      <c r="Z364" s="29">
        <v>0</v>
      </c>
      <c r="AA364" s="373" t="s">
        <v>55</v>
      </c>
    </row>
    <row r="365" spans="1:27" x14ac:dyDescent="0.3">
      <c r="A365" s="42">
        <v>42367</v>
      </c>
      <c r="B365" s="74">
        <v>-0.1</v>
      </c>
      <c r="C365" s="32">
        <v>3</v>
      </c>
      <c r="D365" s="32">
        <v>-2</v>
      </c>
      <c r="E365" s="32">
        <v>5.3</v>
      </c>
      <c r="F365" s="32">
        <v>-3.8</v>
      </c>
      <c r="G365" s="32">
        <f t="shared" si="2"/>
        <v>-0.27500000000000002</v>
      </c>
      <c r="H365" s="81">
        <v>0.5</v>
      </c>
      <c r="I365" s="44">
        <v>3.8</v>
      </c>
      <c r="J365" s="14">
        <v>-10.199999999999999</v>
      </c>
      <c r="K365" s="78">
        <v>-2.8217391304347839</v>
      </c>
      <c r="L365" s="356">
        <v>96</v>
      </c>
      <c r="M365" s="23">
        <v>56</v>
      </c>
      <c r="N365" s="358">
        <v>79.467391304347828</v>
      </c>
      <c r="O365" s="132">
        <v>1038.7</v>
      </c>
      <c r="P365" s="21">
        <v>1033.2</v>
      </c>
      <c r="Q365" s="70">
        <v>1035.2072916666664</v>
      </c>
      <c r="R365" s="67">
        <v>6.5</v>
      </c>
      <c r="S365" s="67">
        <v>3.1</v>
      </c>
      <c r="T365" s="24">
        <v>1.4</v>
      </c>
      <c r="U365" s="369" t="s">
        <v>49</v>
      </c>
      <c r="V365" s="315"/>
      <c r="W365" s="25">
        <v>0</v>
      </c>
      <c r="X365" s="26">
        <v>0</v>
      </c>
      <c r="Y365" s="27">
        <v>0</v>
      </c>
      <c r="Z365" s="29">
        <v>0</v>
      </c>
      <c r="AA365" s="373" t="s">
        <v>165</v>
      </c>
    </row>
    <row r="366" spans="1:27" x14ac:dyDescent="0.3">
      <c r="A366" s="42">
        <v>42368</v>
      </c>
      <c r="B366" s="74">
        <v>-6.6</v>
      </c>
      <c r="C366" s="32">
        <v>-1.5</v>
      </c>
      <c r="D366" s="32">
        <v>-7.6</v>
      </c>
      <c r="E366" s="32">
        <v>0.9</v>
      </c>
      <c r="F366" s="32">
        <v>-10.1</v>
      </c>
      <c r="G366" s="32">
        <f t="shared" si="2"/>
        <v>-5.8249999999999993</v>
      </c>
      <c r="H366" s="81">
        <v>-4.5999999999999996</v>
      </c>
      <c r="I366" s="44">
        <v>-7.2</v>
      </c>
      <c r="J366" s="14">
        <v>-14.1</v>
      </c>
      <c r="K366" s="78">
        <v>-10.839510489510497</v>
      </c>
      <c r="L366" s="356">
        <v>74</v>
      </c>
      <c r="M366" s="23">
        <v>50</v>
      </c>
      <c r="N366" s="358">
        <v>62.325174825174827</v>
      </c>
      <c r="O366" s="132">
        <v>1043</v>
      </c>
      <c r="P366" s="21">
        <v>1038.5</v>
      </c>
      <c r="Q366" s="70">
        <v>1041.1097222222224</v>
      </c>
      <c r="R366" s="67">
        <v>6.8</v>
      </c>
      <c r="S366" s="67">
        <v>4.2</v>
      </c>
      <c r="T366" s="24">
        <v>1.2</v>
      </c>
      <c r="U366" s="369" t="s">
        <v>49</v>
      </c>
      <c r="V366" s="315"/>
      <c r="W366" s="25">
        <v>0</v>
      </c>
      <c r="X366" s="26">
        <v>0</v>
      </c>
      <c r="Y366" s="27">
        <v>0</v>
      </c>
      <c r="Z366" s="29">
        <v>0</v>
      </c>
      <c r="AA366" s="373" t="s">
        <v>189</v>
      </c>
    </row>
    <row r="367" spans="1:27" ht="15" thickBot="1" x14ac:dyDescent="0.35">
      <c r="A367" s="42">
        <v>42369</v>
      </c>
      <c r="B367" s="74">
        <v>-12.8</v>
      </c>
      <c r="C367" s="32">
        <v>-1</v>
      </c>
      <c r="D367" s="32">
        <v>-10.199999999999999</v>
      </c>
      <c r="E367" s="32">
        <v>-0.2</v>
      </c>
      <c r="F367" s="32">
        <v>-13</v>
      </c>
      <c r="G367" s="32">
        <f t="shared" si="2"/>
        <v>-8.5500000000000007</v>
      </c>
      <c r="H367" s="81">
        <v>-8.3000000000000007</v>
      </c>
      <c r="I367" s="44">
        <v>-8.4</v>
      </c>
      <c r="J367" s="14">
        <v>-17.7</v>
      </c>
      <c r="K367" s="78">
        <v>-13.776752767527677</v>
      </c>
      <c r="L367" s="356">
        <v>75</v>
      </c>
      <c r="M367" s="23">
        <v>45</v>
      </c>
      <c r="N367" s="358">
        <v>65.361623616236159</v>
      </c>
      <c r="O367" s="132">
        <v>1040.7</v>
      </c>
      <c r="P367" s="21">
        <v>1031.5</v>
      </c>
      <c r="Q367" s="70">
        <v>1036.0364583333337</v>
      </c>
      <c r="R367" s="67">
        <v>2.4</v>
      </c>
      <c r="S367" s="67">
        <v>1.6</v>
      </c>
      <c r="T367" s="24">
        <v>0.7</v>
      </c>
      <c r="U367" s="370" t="s">
        <v>125</v>
      </c>
      <c r="V367" s="317"/>
      <c r="W367" s="47">
        <v>0</v>
      </c>
      <c r="X367" s="48">
        <v>0</v>
      </c>
      <c r="Y367" s="49">
        <v>0</v>
      </c>
      <c r="Z367" s="50">
        <v>0</v>
      </c>
      <c r="AA367" s="374" t="s">
        <v>68</v>
      </c>
    </row>
  </sheetData>
  <mergeCells count="6">
    <mergeCell ref="B1:H1"/>
    <mergeCell ref="V1:Z1"/>
    <mergeCell ref="R1:U1"/>
    <mergeCell ref="L1:N1"/>
    <mergeCell ref="O1:Q1"/>
    <mergeCell ref="I1:K1"/>
  </mergeCells>
  <conditionalFormatting sqref="W3:W336">
    <cfRule type="cellIs" dxfId="173" priority="1324" operator="greaterThan">
      <formula>150</formula>
    </cfRule>
    <cfRule type="cellIs" dxfId="172" priority="1325" operator="between">
      <formula>90</formula>
      <formula>150</formula>
    </cfRule>
    <cfRule type="cellIs" dxfId="171" priority="1326" operator="between">
      <formula>50</formula>
      <formula>90</formula>
    </cfRule>
    <cfRule type="cellIs" dxfId="170" priority="1327" operator="between">
      <formula>30</formula>
      <formula>50</formula>
    </cfRule>
    <cfRule type="cellIs" dxfId="169" priority="1328" operator="between">
      <formula>15</formula>
      <formula>30</formula>
    </cfRule>
    <cfRule type="cellIs" dxfId="168" priority="1329" operator="between">
      <formula>5</formula>
      <formula>15</formula>
    </cfRule>
    <cfRule type="cellIs" dxfId="167" priority="1330" operator="between">
      <formula>0</formula>
      <formula>5</formula>
    </cfRule>
  </conditionalFormatting>
  <conditionalFormatting sqref="X3:X336">
    <cfRule type="cellIs" dxfId="166" priority="1316" operator="greaterThan">
      <formula>80</formula>
    </cfRule>
    <cfRule type="cellIs" dxfId="165" priority="1317" operator="between">
      <formula>60</formula>
      <formula>80</formula>
    </cfRule>
    <cfRule type="cellIs" dxfId="164" priority="1318" operator="between">
      <formula>45</formula>
      <formula>60</formula>
    </cfRule>
    <cfRule type="cellIs" dxfId="163" priority="1319" operator="between">
      <formula>30</formula>
      <formula>45</formula>
    </cfRule>
    <cfRule type="cellIs" dxfId="162" priority="1320" operator="between">
      <formula>15</formula>
      <formula>30</formula>
    </cfRule>
    <cfRule type="cellIs" dxfId="161" priority="1321" operator="between">
      <formula>10</formula>
      <formula>15</formula>
    </cfRule>
    <cfRule type="cellIs" dxfId="160" priority="1322" operator="between">
      <formula>5</formula>
      <formula>10</formula>
    </cfRule>
    <cfRule type="cellIs" dxfId="159" priority="1323" operator="between">
      <formula>0</formula>
      <formula>5</formula>
    </cfRule>
  </conditionalFormatting>
  <conditionalFormatting sqref="Y3:Z336">
    <cfRule type="cellIs" dxfId="158" priority="1300" operator="greaterThan">
      <formula>30</formula>
    </cfRule>
    <cfRule type="cellIs" dxfId="157" priority="1301" operator="between">
      <formula>20</formula>
      <formula>30</formula>
    </cfRule>
    <cfRule type="cellIs" dxfId="156" priority="1302" operator="between">
      <formula>15</formula>
      <formula>20</formula>
    </cfRule>
    <cfRule type="cellIs" dxfId="155" priority="1303" operator="between">
      <formula>10</formula>
      <formula>15</formula>
    </cfRule>
    <cfRule type="cellIs" dxfId="154" priority="1304" operator="between">
      <formula>7.5</formula>
      <formula>10</formula>
    </cfRule>
    <cfRule type="cellIs" dxfId="153" priority="1305" operator="between">
      <formula>5</formula>
      <formula>7.5</formula>
    </cfRule>
    <cfRule type="cellIs" dxfId="152" priority="1306" operator="between">
      <formula>3</formula>
      <formula>5</formula>
    </cfRule>
    <cfRule type="cellIs" dxfId="151" priority="1307" operator="between">
      <formula>1</formula>
      <formula>3</formula>
    </cfRule>
    <cfRule type="cellIs" dxfId="150" priority="1308" operator="between">
      <formula>0</formula>
      <formula>1</formula>
    </cfRule>
  </conditionalFormatting>
  <conditionalFormatting sqref="W3:Z336">
    <cfRule type="cellIs" dxfId="149" priority="1299" operator="equal">
      <formula>0</formula>
    </cfRule>
  </conditionalFormatting>
  <conditionalFormatting sqref="U3:AA336 U337:V367 AA337:AA367">
    <cfRule type="containsBlanks" dxfId="148" priority="1278">
      <formula>LEN(TRIM(U3))=0</formula>
    </cfRule>
  </conditionalFormatting>
  <conditionalFormatting sqref="U123:AA153 U62:AA92">
    <cfRule type="containsBlanks" priority="51">
      <formula>LEN(TRIM(U62))=0</formula>
    </cfRule>
  </conditionalFormatting>
  <conditionalFormatting sqref="B3:H367">
    <cfRule type="colorScale" priority="41">
      <colorScale>
        <cfvo type="num" val="-20"/>
        <cfvo type="num" val="10"/>
        <cfvo type="num" val="35"/>
        <color rgb="FF00B0F0"/>
        <color rgb="FFFFEB84"/>
        <color rgb="FFFF0000"/>
      </colorScale>
    </cfRule>
  </conditionalFormatting>
  <conditionalFormatting sqref="I3:K367">
    <cfRule type="colorScale" priority="40">
      <colorScale>
        <cfvo type="num" val="-30"/>
        <cfvo type="num" val="5"/>
        <cfvo type="num" val="20"/>
        <color theme="4"/>
        <color theme="0"/>
        <color rgb="FFC00000"/>
      </colorScale>
    </cfRule>
  </conditionalFormatting>
  <conditionalFormatting sqref="L3:N367">
    <cfRule type="cellIs" dxfId="147" priority="38" operator="equal">
      <formula>99</formula>
    </cfRule>
    <cfRule type="colorScale" priority="39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O3:Q367">
    <cfRule type="colorScale" priority="37">
      <colorScale>
        <cfvo type="num" val="980"/>
        <cfvo type="num" val="1010"/>
        <cfvo type="num" val="1040"/>
        <color rgb="FF00B0F0"/>
        <color rgb="FFFFEB84"/>
        <color rgb="FFFF0000"/>
      </colorScale>
    </cfRule>
  </conditionalFormatting>
  <conditionalFormatting sqref="R3:R367">
    <cfRule type="colorScale" priority="36">
      <colorScale>
        <cfvo type="num" val="0"/>
        <cfvo type="num" val="12.5"/>
        <cfvo type="num" val="25"/>
        <color rgb="FF92D050"/>
        <color rgb="FFFFEB84"/>
        <color rgb="FFFF0000"/>
      </colorScale>
    </cfRule>
  </conditionalFormatting>
  <conditionalFormatting sqref="S3:S367">
    <cfRule type="colorScale" priority="35">
      <colorScale>
        <cfvo type="num" val="0"/>
        <cfvo type="num" val="10"/>
        <cfvo type="num" val="20"/>
        <color rgb="FF92D050"/>
        <color rgb="FFFFEB84"/>
        <color rgb="FFFF0000"/>
      </colorScale>
    </cfRule>
  </conditionalFormatting>
  <conditionalFormatting sqref="T3:T367">
    <cfRule type="colorScale" priority="34">
      <colorScale>
        <cfvo type="num" val="0"/>
        <cfvo type="num" val="4"/>
        <cfvo type="num" val="10"/>
        <color rgb="FF92D050"/>
        <color rgb="FFFFEB84"/>
        <color rgb="FFFF0000"/>
      </colorScale>
    </cfRule>
  </conditionalFormatting>
  <conditionalFormatting sqref="Y337:Z367">
    <cfRule type="cellIs" dxfId="146" priority="25" operator="greaterThan">
      <formula>30</formula>
    </cfRule>
    <cfRule type="cellIs" dxfId="145" priority="26" operator="between">
      <formula>20</formula>
      <formula>30</formula>
    </cfRule>
    <cfRule type="cellIs" dxfId="144" priority="27" operator="between">
      <formula>15</formula>
      <formula>20</formula>
    </cfRule>
    <cfRule type="cellIs" dxfId="143" priority="28" operator="between">
      <formula>10</formula>
      <formula>15</formula>
    </cfRule>
    <cfRule type="cellIs" dxfId="142" priority="29" operator="between">
      <formula>7.5</formula>
      <formula>10</formula>
    </cfRule>
    <cfRule type="cellIs" dxfId="141" priority="30" operator="between">
      <formula>5</formula>
      <formula>7.5</formula>
    </cfRule>
    <cfRule type="cellIs" dxfId="140" priority="31" operator="between">
      <formula>3</formula>
      <formula>5</formula>
    </cfRule>
    <cfRule type="cellIs" dxfId="139" priority="32" operator="between">
      <formula>1</formula>
      <formula>3</formula>
    </cfRule>
    <cfRule type="cellIs" dxfId="138" priority="33" operator="between">
      <formula>0</formula>
      <formula>1</formula>
    </cfRule>
  </conditionalFormatting>
  <conditionalFormatting sqref="Y337:Z367">
    <cfRule type="cellIs" dxfId="137" priority="24" operator="equal">
      <formula>0</formula>
    </cfRule>
  </conditionalFormatting>
  <conditionalFormatting sqref="Y337:Z367">
    <cfRule type="containsBlanks" dxfId="136" priority="23">
      <formula>LEN(TRIM(Y337))=0</formula>
    </cfRule>
  </conditionalFormatting>
  <conditionalFormatting sqref="Y337:Z367">
    <cfRule type="containsBlanks" priority="22">
      <formula>LEN(TRIM(Y337))=0</formula>
    </cfRule>
  </conditionalFormatting>
  <conditionalFormatting sqref="X337:X367">
    <cfRule type="cellIs" dxfId="135" priority="14" operator="greaterThan">
      <formula>80</formula>
    </cfRule>
    <cfRule type="cellIs" dxfId="134" priority="15" operator="between">
      <formula>60</formula>
      <formula>80</formula>
    </cfRule>
    <cfRule type="cellIs" dxfId="133" priority="16" operator="between">
      <formula>45</formula>
      <formula>60</formula>
    </cfRule>
    <cfRule type="cellIs" dxfId="132" priority="17" operator="between">
      <formula>30</formula>
      <formula>45</formula>
    </cfRule>
    <cfRule type="cellIs" dxfId="131" priority="18" operator="between">
      <formula>15</formula>
      <formula>30</formula>
    </cfRule>
    <cfRule type="cellIs" dxfId="130" priority="19" operator="between">
      <formula>10</formula>
      <formula>15</formula>
    </cfRule>
    <cfRule type="cellIs" dxfId="129" priority="20" operator="between">
      <formula>5</formula>
      <formula>10</formula>
    </cfRule>
    <cfRule type="cellIs" dxfId="128" priority="21" operator="between">
      <formula>0</formula>
      <formula>5</formula>
    </cfRule>
  </conditionalFormatting>
  <conditionalFormatting sqref="X337:X367">
    <cfRule type="cellIs" dxfId="127" priority="13" operator="equal">
      <formula>0</formula>
    </cfRule>
  </conditionalFormatting>
  <conditionalFormatting sqref="X337:X367">
    <cfRule type="containsBlanks" dxfId="126" priority="12">
      <formula>LEN(TRIM(X337))=0</formula>
    </cfRule>
  </conditionalFormatting>
  <conditionalFormatting sqref="X337:X367">
    <cfRule type="containsBlanks" priority="11">
      <formula>LEN(TRIM(X337))=0</formula>
    </cfRule>
  </conditionalFormatting>
  <conditionalFormatting sqref="W337:W367">
    <cfRule type="cellIs" dxfId="125" priority="4" operator="greaterThan">
      <formula>150</formula>
    </cfRule>
    <cfRule type="cellIs" dxfId="124" priority="5" operator="between">
      <formula>90</formula>
      <formula>150</formula>
    </cfRule>
    <cfRule type="cellIs" dxfId="123" priority="6" operator="between">
      <formula>50</formula>
      <formula>90</formula>
    </cfRule>
    <cfRule type="cellIs" dxfId="122" priority="7" operator="between">
      <formula>30</formula>
      <formula>50</formula>
    </cfRule>
    <cfRule type="cellIs" dxfId="121" priority="8" operator="between">
      <formula>15</formula>
      <formula>30</formula>
    </cfRule>
    <cfRule type="cellIs" dxfId="120" priority="9" operator="between">
      <formula>5</formula>
      <formula>15</formula>
    </cfRule>
    <cfRule type="cellIs" dxfId="119" priority="10" operator="between">
      <formula>0</formula>
      <formula>5</formula>
    </cfRule>
  </conditionalFormatting>
  <conditionalFormatting sqref="W337:W367">
    <cfRule type="cellIs" dxfId="118" priority="3" operator="equal">
      <formula>0</formula>
    </cfRule>
  </conditionalFormatting>
  <conditionalFormatting sqref="W337:W367">
    <cfRule type="containsBlanks" dxfId="117" priority="2">
      <formula>LEN(TRIM(W337))=0</formula>
    </cfRule>
  </conditionalFormatting>
  <conditionalFormatting sqref="W337:W367">
    <cfRule type="containsBlanks" priority="1">
      <formula>LEN(TRIM(W337))=0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5"/>
  <dimension ref="A1:AU220"/>
  <sheetViews>
    <sheetView zoomScale="85" zoomScaleNormal="85" workbookViewId="0">
      <pane xSplit="2" ySplit="2" topLeftCell="C155" activePane="bottomRight" state="frozen"/>
      <selection pane="topRight" activeCell="C1" sqref="C1"/>
      <selection pane="bottomLeft" activeCell="A3" sqref="A3"/>
      <selection pane="bottomRight" activeCell="F113" sqref="F113"/>
    </sheetView>
  </sheetViews>
  <sheetFormatPr defaultColWidth="9.109375" defaultRowHeight="14.4" x14ac:dyDescent="0.3"/>
  <cols>
    <col min="1" max="1" width="12.33203125" style="176" customWidth="1"/>
    <col min="2" max="2" width="10.6640625" style="176" customWidth="1"/>
    <col min="3" max="3" width="17.109375" style="176" customWidth="1"/>
    <col min="4" max="4" width="9.109375" style="176"/>
    <col min="5" max="5" width="10.6640625" style="176" customWidth="1"/>
    <col min="6" max="6" width="11.5546875" style="176" customWidth="1"/>
    <col min="7" max="7" width="10" style="176" customWidth="1"/>
    <col min="8" max="8" width="12.109375" style="176" customWidth="1"/>
    <col min="9" max="11" width="9.109375" style="176"/>
    <col min="12" max="12" width="11.44140625" style="176" customWidth="1"/>
    <col min="13" max="13" width="10.44140625" style="176" bestFit="1" customWidth="1"/>
    <col min="14" max="14" width="10" style="176" customWidth="1"/>
    <col min="15" max="15" width="9.109375" style="176"/>
    <col min="16" max="16" width="13.33203125" style="176" customWidth="1"/>
    <col min="17" max="17" width="14.44140625" style="228" customWidth="1"/>
    <col min="18" max="18" width="12.44140625" style="176" customWidth="1"/>
    <col min="19" max="20" width="42.88671875" style="176" customWidth="1"/>
    <col min="21" max="16384" width="9.109375" style="176"/>
  </cols>
  <sheetData>
    <row r="1" spans="1:23" s="145" customFormat="1" ht="16.5" customHeight="1" thickBot="1" x14ac:dyDescent="0.35">
      <c r="A1" s="435" t="s">
        <v>0</v>
      </c>
      <c r="B1" s="435" t="s">
        <v>213</v>
      </c>
      <c r="C1" s="437" t="s">
        <v>214</v>
      </c>
      <c r="D1" s="439" t="s">
        <v>215</v>
      </c>
      <c r="E1" s="440"/>
      <c r="F1" s="441"/>
      <c r="G1" s="445" t="s">
        <v>216</v>
      </c>
      <c r="H1" s="446"/>
      <c r="I1" s="442" t="s">
        <v>10</v>
      </c>
      <c r="J1" s="443"/>
      <c r="K1" s="444"/>
      <c r="L1" s="414" t="s">
        <v>217</v>
      </c>
      <c r="M1" s="415"/>
      <c r="N1" s="415"/>
      <c r="O1" s="416"/>
      <c r="P1" s="417" t="s">
        <v>218</v>
      </c>
      <c r="Q1" s="418"/>
      <c r="R1" s="418"/>
      <c r="S1" s="419" t="s">
        <v>219</v>
      </c>
      <c r="T1" s="143"/>
      <c r="U1" s="144"/>
      <c r="V1" s="144"/>
      <c r="W1" s="144"/>
    </row>
    <row r="2" spans="1:23" s="159" customFormat="1" ht="16.2" thickBot="1" x14ac:dyDescent="0.35">
      <c r="A2" s="436"/>
      <c r="B2" s="436"/>
      <c r="C2" s="438"/>
      <c r="D2" s="146" t="s">
        <v>220</v>
      </c>
      <c r="E2" s="146" t="s">
        <v>221</v>
      </c>
      <c r="F2" s="146" t="s">
        <v>222</v>
      </c>
      <c r="G2" s="147" t="s">
        <v>223</v>
      </c>
      <c r="H2" s="148" t="s">
        <v>224</v>
      </c>
      <c r="I2" s="149" t="s">
        <v>225</v>
      </c>
      <c r="J2" s="150" t="s">
        <v>226</v>
      </c>
      <c r="K2" s="151" t="s">
        <v>224</v>
      </c>
      <c r="L2" s="152" t="s">
        <v>16</v>
      </c>
      <c r="M2" s="153" t="s">
        <v>17</v>
      </c>
      <c r="N2" s="153" t="s">
        <v>42</v>
      </c>
      <c r="O2" s="154" t="s">
        <v>227</v>
      </c>
      <c r="P2" s="227" t="s">
        <v>17</v>
      </c>
      <c r="Q2" s="155" t="s">
        <v>228</v>
      </c>
      <c r="R2" s="156" t="s">
        <v>229</v>
      </c>
      <c r="S2" s="420"/>
      <c r="T2" s="157"/>
      <c r="U2" s="158"/>
      <c r="V2" s="158"/>
      <c r="W2" s="158"/>
    </row>
    <row r="3" spans="1:23" x14ac:dyDescent="0.3">
      <c r="P3" s="228"/>
      <c r="Q3" s="176"/>
    </row>
    <row r="4" spans="1:23" x14ac:dyDescent="0.3">
      <c r="A4" s="224" t="s">
        <v>184</v>
      </c>
      <c r="P4" s="228"/>
      <c r="Q4" s="176"/>
    </row>
    <row r="5" spans="1:23" x14ac:dyDescent="0.3">
      <c r="P5" s="228"/>
      <c r="Q5" s="176"/>
    </row>
    <row r="6" spans="1:23" x14ac:dyDescent="0.3">
      <c r="P6" s="228"/>
      <c r="Q6" s="176"/>
    </row>
    <row r="7" spans="1:23" x14ac:dyDescent="0.3">
      <c r="P7" s="228"/>
      <c r="Q7" s="176"/>
    </row>
    <row r="8" spans="1:23" x14ac:dyDescent="0.3">
      <c r="C8" s="69" t="s">
        <v>236</v>
      </c>
      <c r="F8" s="176">
        <f>COUNTIF(R5:R7,"*áno*")</f>
        <v>0</v>
      </c>
      <c r="P8" s="228"/>
      <c r="Q8" s="176"/>
    </row>
    <row r="9" spans="1:23" x14ac:dyDescent="0.3">
      <c r="C9" s="69" t="s">
        <v>237</v>
      </c>
      <c r="F9" s="176">
        <f>COUNTIF(D5:D7,"*w*")</f>
        <v>0</v>
      </c>
      <c r="P9" s="228"/>
      <c r="Q9" s="176"/>
    </row>
    <row r="10" spans="1:23" x14ac:dyDescent="0.3">
      <c r="C10" s="69" t="s">
        <v>238</v>
      </c>
      <c r="F10" s="176">
        <f>COUNTIF(D5:D7,"*P*")</f>
        <v>0</v>
      </c>
      <c r="P10" s="228"/>
      <c r="Q10" s="176"/>
    </row>
    <row r="11" spans="1:23" x14ac:dyDescent="0.3">
      <c r="C11" s="69" t="s">
        <v>239</v>
      </c>
      <c r="F11" s="176">
        <f>COUNTIF(D5:D7,"*L*")</f>
        <v>0</v>
      </c>
      <c r="P11" s="228"/>
      <c r="Q11" s="176"/>
    </row>
    <row r="12" spans="1:23" x14ac:dyDescent="0.3">
      <c r="C12" s="69" t="s">
        <v>240</v>
      </c>
      <c r="F12" s="176">
        <f>COUNTIF(D5:D7,"*V*")</f>
        <v>0</v>
      </c>
      <c r="P12" s="228"/>
      <c r="Q12" s="176"/>
    </row>
    <row r="13" spans="1:23" x14ac:dyDescent="0.3">
      <c r="C13" s="69"/>
      <c r="P13" s="228"/>
      <c r="Q13" s="176"/>
    </row>
    <row r="14" spans="1:23" x14ac:dyDescent="0.3">
      <c r="C14" s="69" t="s">
        <v>241</v>
      </c>
      <c r="F14" s="176">
        <f>COUNTIF(D5:D7,"*D*")</f>
        <v>0</v>
      </c>
      <c r="P14" s="228"/>
      <c r="Q14" s="176"/>
    </row>
    <row r="15" spans="1:23" x14ac:dyDescent="0.3">
      <c r="C15" s="69" t="s">
        <v>242</v>
      </c>
      <c r="F15" s="176">
        <f>COUNTIF(D5:D7,"*S*")</f>
        <v>0</v>
      </c>
      <c r="P15" s="228"/>
      <c r="Q15" s="176"/>
    </row>
    <row r="16" spans="1:23" x14ac:dyDescent="0.3">
      <c r="C16" s="69" t="s">
        <v>243</v>
      </c>
      <c r="F16" s="176">
        <f>COUNTIF(D5:D7,"*K*")</f>
        <v>0</v>
      </c>
      <c r="P16" s="228"/>
      <c r="Q16" s="176"/>
    </row>
    <row r="17" spans="1:23" x14ac:dyDescent="0.3">
      <c r="C17" s="69" t="s">
        <v>244</v>
      </c>
      <c r="F17" s="176">
        <f>COUNTIF(D5:D7,"*Z*")</f>
        <v>0</v>
      </c>
      <c r="P17" s="228"/>
      <c r="Q17" s="176"/>
    </row>
    <row r="18" spans="1:23" x14ac:dyDescent="0.3">
      <c r="A18" s="224" t="s">
        <v>183</v>
      </c>
      <c r="C18" s="69"/>
      <c r="P18" s="228"/>
      <c r="Q18" s="176"/>
    </row>
    <row r="19" spans="1:23" x14ac:dyDescent="0.3">
      <c r="C19" s="69"/>
      <c r="P19" s="228"/>
      <c r="Q19" s="176"/>
    </row>
    <row r="20" spans="1:23" x14ac:dyDescent="0.3">
      <c r="C20" s="69"/>
      <c r="P20" s="228"/>
      <c r="Q20" s="176"/>
    </row>
    <row r="21" spans="1:23" x14ac:dyDescent="0.3">
      <c r="C21" s="69"/>
      <c r="P21" s="228"/>
      <c r="Q21" s="176"/>
    </row>
    <row r="22" spans="1:23" x14ac:dyDescent="0.3">
      <c r="C22" s="69" t="s">
        <v>236</v>
      </c>
      <c r="F22" s="176">
        <f>COUNTIF(R19:R21,"*áno*")</f>
        <v>0</v>
      </c>
      <c r="P22" s="228"/>
      <c r="Q22" s="176"/>
    </row>
    <row r="23" spans="1:23" x14ac:dyDescent="0.3">
      <c r="C23" s="69" t="s">
        <v>237</v>
      </c>
      <c r="F23" s="176">
        <f>COUNTIF(D19:D21,"*w*")</f>
        <v>0</v>
      </c>
      <c r="P23" s="228"/>
      <c r="Q23" s="176"/>
    </row>
    <row r="24" spans="1:23" x14ac:dyDescent="0.3">
      <c r="C24" s="69" t="s">
        <v>238</v>
      </c>
      <c r="F24" s="176">
        <f>COUNTIF(D19:D21,"*P*")</f>
        <v>0</v>
      </c>
      <c r="P24" s="228"/>
      <c r="Q24" s="176"/>
    </row>
    <row r="25" spans="1:23" x14ac:dyDescent="0.3">
      <c r="C25" s="69" t="s">
        <v>239</v>
      </c>
      <c r="F25" s="176">
        <f>COUNTIF(D19:D21,"*L*")</f>
        <v>0</v>
      </c>
      <c r="P25" s="228"/>
      <c r="Q25" s="176"/>
    </row>
    <row r="26" spans="1:23" x14ac:dyDescent="0.3">
      <c r="C26" s="69" t="s">
        <v>240</v>
      </c>
      <c r="F26" s="176">
        <f>COUNTIF(D19:D21,"*V*")</f>
        <v>0</v>
      </c>
      <c r="P26" s="228"/>
      <c r="Q26" s="176"/>
    </row>
    <row r="27" spans="1:23" x14ac:dyDescent="0.3">
      <c r="C27" s="69"/>
      <c r="P27" s="228"/>
      <c r="Q27" s="176"/>
    </row>
    <row r="28" spans="1:23" x14ac:dyDescent="0.3">
      <c r="C28" s="69" t="s">
        <v>241</v>
      </c>
      <c r="F28" s="176">
        <f>COUNTIF(D19:D21,"*D*")</f>
        <v>0</v>
      </c>
      <c r="P28" s="228"/>
      <c r="Q28" s="176"/>
    </row>
    <row r="29" spans="1:23" x14ac:dyDescent="0.3">
      <c r="C29" s="69" t="s">
        <v>242</v>
      </c>
      <c r="F29" s="176">
        <f>COUNTIF(D19:D21,"*S*")</f>
        <v>0</v>
      </c>
      <c r="P29" s="228"/>
      <c r="Q29" s="176"/>
    </row>
    <row r="30" spans="1:23" x14ac:dyDescent="0.3">
      <c r="C30" s="69" t="s">
        <v>243</v>
      </c>
      <c r="F30" s="176">
        <f>COUNTIF(D19:D21,"*K*")</f>
        <v>0</v>
      </c>
      <c r="P30" s="228"/>
      <c r="Q30" s="176"/>
    </row>
    <row r="31" spans="1:23" ht="15" thickBot="1" x14ac:dyDescent="0.35">
      <c r="C31" s="69" t="s">
        <v>244</v>
      </c>
      <c r="F31" s="176">
        <f>COUNTIF(D19:D21,"*Z*")</f>
        <v>0</v>
      </c>
      <c r="P31" s="228"/>
      <c r="Q31" s="176"/>
    </row>
    <row r="32" spans="1:23" s="164" customFormat="1" ht="16.2" thickBot="1" x14ac:dyDescent="0.35">
      <c r="A32" s="160" t="s">
        <v>180</v>
      </c>
      <c r="B32" s="161"/>
      <c r="C32" s="161"/>
      <c r="D32" s="161"/>
      <c r="E32" s="161"/>
      <c r="F32" s="162"/>
      <c r="G32" s="163"/>
      <c r="H32" s="163"/>
      <c r="I32" s="163"/>
      <c r="J32" s="163"/>
      <c r="K32" s="163"/>
      <c r="L32" s="163"/>
      <c r="M32" s="163"/>
      <c r="N32" s="163"/>
      <c r="O32" s="163"/>
      <c r="P32" s="229"/>
      <c r="Q32" s="163"/>
      <c r="R32" s="163"/>
      <c r="T32" s="165"/>
      <c r="U32" s="165"/>
      <c r="V32" s="165"/>
      <c r="W32" s="165"/>
    </row>
    <row r="33" spans="1:19" s="167" customFormat="1" ht="28.8" x14ac:dyDescent="0.3">
      <c r="A33" s="166">
        <v>42093</v>
      </c>
      <c r="B33" s="167" t="s">
        <v>230</v>
      </c>
      <c r="C33" s="167" t="s">
        <v>231</v>
      </c>
      <c r="D33" s="167" t="s">
        <v>359</v>
      </c>
      <c r="E33" s="167" t="s">
        <v>232</v>
      </c>
      <c r="F33" s="168"/>
      <c r="G33" s="167" t="s">
        <v>233</v>
      </c>
      <c r="H33" s="167" t="s">
        <v>48</v>
      </c>
      <c r="I33" s="170">
        <v>8</v>
      </c>
      <c r="J33" s="170">
        <v>4</v>
      </c>
      <c r="K33" s="167" t="s">
        <v>234</v>
      </c>
      <c r="L33" s="171">
        <v>14.4</v>
      </c>
      <c r="M33" s="172">
        <v>2.1</v>
      </c>
      <c r="N33" s="172">
        <v>8</v>
      </c>
      <c r="O33" s="173">
        <v>0</v>
      </c>
      <c r="P33" s="230">
        <v>30</v>
      </c>
      <c r="Q33" s="169">
        <v>4</v>
      </c>
      <c r="R33" s="174" t="s">
        <v>235</v>
      </c>
      <c r="S33" s="167" t="s">
        <v>381</v>
      </c>
    </row>
    <row r="34" spans="1:19" x14ac:dyDescent="0.3">
      <c r="A34" s="175"/>
      <c r="F34" s="177"/>
      <c r="I34" s="179"/>
      <c r="J34" s="179"/>
      <c r="L34" s="180"/>
      <c r="M34" s="181"/>
      <c r="N34" s="181"/>
      <c r="O34" s="182"/>
      <c r="P34" s="228"/>
      <c r="Q34" s="178"/>
    </row>
    <row r="35" spans="1:19" x14ac:dyDescent="0.3">
      <c r="A35" s="175"/>
      <c r="C35" s="69" t="s">
        <v>236</v>
      </c>
      <c r="F35" s="176">
        <f>COUNTIF(R33:R34,"*áno*")</f>
        <v>1</v>
      </c>
      <c r="I35" s="179"/>
      <c r="J35" s="179"/>
      <c r="L35" s="180"/>
      <c r="M35" s="181"/>
      <c r="N35" s="181"/>
      <c r="O35" s="182"/>
      <c r="P35" s="228"/>
      <c r="Q35" s="178"/>
    </row>
    <row r="36" spans="1:19" x14ac:dyDescent="0.3">
      <c r="A36" s="175"/>
      <c r="C36" s="69" t="s">
        <v>237</v>
      </c>
      <c r="F36" s="176">
        <f>COUNTIF(D33:D34,"*w*")</f>
        <v>1</v>
      </c>
      <c r="I36" s="179"/>
      <c r="J36" s="179"/>
      <c r="L36" s="180"/>
      <c r="M36" s="181"/>
      <c r="N36" s="181"/>
      <c r="O36" s="182"/>
      <c r="P36" s="228"/>
      <c r="Q36" s="178"/>
    </row>
    <row r="37" spans="1:19" x14ac:dyDescent="0.3">
      <c r="A37" s="175"/>
      <c r="C37" s="69" t="s">
        <v>238</v>
      </c>
      <c r="F37" s="176">
        <f>COUNTIF(D33:D34,"*P*")</f>
        <v>0</v>
      </c>
      <c r="I37" s="179"/>
      <c r="J37" s="179"/>
      <c r="L37" s="180"/>
      <c r="M37" s="181"/>
      <c r="N37" s="181"/>
      <c r="O37" s="182"/>
      <c r="P37" s="228"/>
      <c r="Q37" s="178"/>
    </row>
    <row r="38" spans="1:19" x14ac:dyDescent="0.3">
      <c r="A38" s="175"/>
      <c r="C38" s="69" t="s">
        <v>239</v>
      </c>
      <c r="F38" s="176">
        <f>COUNTIF(D33:D34,"*L*")</f>
        <v>1</v>
      </c>
      <c r="I38" s="179"/>
      <c r="J38" s="179"/>
      <c r="L38" s="180"/>
      <c r="M38" s="181"/>
      <c r="N38" s="181"/>
      <c r="O38" s="182"/>
      <c r="P38" s="228"/>
      <c r="Q38" s="178"/>
    </row>
    <row r="39" spans="1:19" x14ac:dyDescent="0.3">
      <c r="A39" s="175"/>
      <c r="C39" s="69" t="s">
        <v>240</v>
      </c>
      <c r="F39" s="176">
        <f>COUNTIF(D33:D34,"*V*")</f>
        <v>0</v>
      </c>
      <c r="I39" s="179"/>
      <c r="J39" s="179"/>
      <c r="L39" s="180"/>
      <c r="M39" s="181"/>
      <c r="N39" s="181"/>
      <c r="O39" s="182"/>
      <c r="P39" s="228"/>
      <c r="Q39" s="178"/>
    </row>
    <row r="40" spans="1:19" x14ac:dyDescent="0.3">
      <c r="A40" s="175"/>
      <c r="C40" s="69"/>
      <c r="I40" s="179"/>
      <c r="J40" s="179"/>
      <c r="L40" s="180"/>
      <c r="M40" s="181"/>
      <c r="N40" s="181"/>
      <c r="O40" s="182"/>
      <c r="P40" s="228"/>
      <c r="Q40" s="178"/>
    </row>
    <row r="41" spans="1:19" x14ac:dyDescent="0.3">
      <c r="A41" s="175"/>
      <c r="C41" s="69" t="s">
        <v>241</v>
      </c>
      <c r="F41" s="176">
        <f>COUNTIF(D32:D33,"*D*")</f>
        <v>1</v>
      </c>
      <c r="I41" s="179"/>
      <c r="J41" s="179"/>
      <c r="L41" s="180"/>
      <c r="M41" s="181"/>
      <c r="N41" s="181"/>
      <c r="O41" s="182"/>
      <c r="P41" s="228"/>
      <c r="Q41" s="178"/>
    </row>
    <row r="42" spans="1:19" x14ac:dyDescent="0.3">
      <c r="A42" s="175"/>
      <c r="C42" s="69" t="s">
        <v>242</v>
      </c>
      <c r="F42" s="176">
        <f>COUNTIF(D33:D34,"*S*")</f>
        <v>0</v>
      </c>
      <c r="I42" s="179"/>
      <c r="J42" s="179"/>
      <c r="L42" s="180"/>
      <c r="M42" s="181"/>
      <c r="N42" s="181"/>
      <c r="O42" s="182"/>
      <c r="P42" s="228"/>
      <c r="Q42" s="178"/>
    </row>
    <row r="43" spans="1:19" x14ac:dyDescent="0.3">
      <c r="A43" s="175"/>
      <c r="C43" s="69" t="s">
        <v>243</v>
      </c>
      <c r="F43" s="176">
        <f>COUNTIF(D33:D34,"*K*")</f>
        <v>1</v>
      </c>
      <c r="I43" s="179"/>
      <c r="J43" s="179"/>
      <c r="L43" s="180"/>
      <c r="M43" s="181"/>
      <c r="N43" s="181"/>
      <c r="O43" s="182"/>
      <c r="P43" s="228"/>
      <c r="Q43" s="178"/>
    </row>
    <row r="44" spans="1:19" ht="15" thickBot="1" x14ac:dyDescent="0.35">
      <c r="A44" s="175"/>
      <c r="C44" s="69" t="s">
        <v>244</v>
      </c>
      <c r="F44" s="176">
        <f>COUNTIF(D33:D34,"*Z*")</f>
        <v>1</v>
      </c>
      <c r="I44" s="179"/>
      <c r="J44" s="179"/>
      <c r="L44" s="180"/>
      <c r="M44" s="181"/>
      <c r="N44" s="181"/>
      <c r="O44" s="182"/>
      <c r="P44" s="228"/>
      <c r="Q44" s="178"/>
    </row>
    <row r="45" spans="1:19" s="161" customFormat="1" ht="16.2" thickBot="1" x14ac:dyDescent="0.35">
      <c r="A45" s="183" t="s">
        <v>181</v>
      </c>
      <c r="F45" s="162"/>
      <c r="I45" s="185"/>
      <c r="J45" s="185"/>
      <c r="L45" s="186"/>
      <c r="M45" s="187"/>
      <c r="N45" s="187"/>
      <c r="O45" s="188"/>
      <c r="P45" s="231"/>
      <c r="Q45" s="184"/>
      <c r="R45" s="189"/>
    </row>
    <row r="46" spans="1:19" s="191" customFormat="1" ht="28.8" x14ac:dyDescent="0.3">
      <c r="A46" s="190">
        <v>42096</v>
      </c>
      <c r="B46" s="191" t="s">
        <v>245</v>
      </c>
      <c r="C46" s="191" t="s">
        <v>231</v>
      </c>
      <c r="E46" s="191" t="s">
        <v>232</v>
      </c>
      <c r="F46" s="192"/>
      <c r="G46" s="191" t="s">
        <v>233</v>
      </c>
      <c r="H46" s="191" t="s">
        <v>72</v>
      </c>
      <c r="I46" s="194">
        <v>5.8</v>
      </c>
      <c r="J46" s="194">
        <v>3.7</v>
      </c>
      <c r="K46" s="191" t="s">
        <v>49</v>
      </c>
      <c r="L46" s="195">
        <v>3.6</v>
      </c>
      <c r="M46" s="196">
        <v>0.3</v>
      </c>
      <c r="N46" s="196">
        <v>0</v>
      </c>
      <c r="O46" s="197">
        <v>1</v>
      </c>
      <c r="P46" s="232">
        <v>1</v>
      </c>
      <c r="Q46" s="193">
        <v>25</v>
      </c>
      <c r="R46" s="191" t="s">
        <v>246</v>
      </c>
      <c r="S46" s="191" t="s">
        <v>382</v>
      </c>
    </row>
    <row r="47" spans="1:19" s="199" customFormat="1" ht="28.8" x14ac:dyDescent="0.3">
      <c r="A47" s="198">
        <v>42122</v>
      </c>
      <c r="B47" s="199" t="s">
        <v>247</v>
      </c>
      <c r="C47" s="199" t="s">
        <v>231</v>
      </c>
      <c r="D47" s="199" t="s">
        <v>252</v>
      </c>
      <c r="E47" s="199" t="s">
        <v>248</v>
      </c>
      <c r="F47" s="200">
        <v>43</v>
      </c>
      <c r="G47" s="199" t="s">
        <v>249</v>
      </c>
      <c r="H47" s="199" t="s">
        <v>72</v>
      </c>
      <c r="I47" s="202">
        <v>3.1</v>
      </c>
      <c r="J47" s="202">
        <v>1.1000000000000001</v>
      </c>
      <c r="K47" s="199" t="s">
        <v>43</v>
      </c>
      <c r="L47" s="203">
        <v>7.2</v>
      </c>
      <c r="M47" s="204">
        <v>2</v>
      </c>
      <c r="N47" s="204">
        <v>0</v>
      </c>
      <c r="O47" s="205">
        <v>0</v>
      </c>
      <c r="P47" s="233">
        <v>8</v>
      </c>
      <c r="Q47" s="201">
        <v>5</v>
      </c>
      <c r="R47" s="199" t="s">
        <v>235</v>
      </c>
    </row>
    <row r="48" spans="1:19" x14ac:dyDescent="0.3">
      <c r="A48" s="175"/>
      <c r="F48" s="177"/>
      <c r="I48" s="179"/>
      <c r="J48" s="179"/>
      <c r="L48" s="180"/>
      <c r="M48" s="181"/>
      <c r="N48" s="181"/>
      <c r="O48" s="182"/>
      <c r="P48" s="228"/>
      <c r="Q48" s="178"/>
    </row>
    <row r="49" spans="1:19" x14ac:dyDescent="0.3">
      <c r="A49" s="175"/>
      <c r="C49" s="69" t="s">
        <v>236</v>
      </c>
      <c r="F49" s="176">
        <f>COUNTIF(R46:R48,"*áno*")</f>
        <v>1</v>
      </c>
      <c r="I49" s="179"/>
      <c r="J49" s="179"/>
      <c r="L49" s="180"/>
      <c r="M49" s="181"/>
      <c r="N49" s="181"/>
      <c r="O49" s="182"/>
      <c r="P49" s="228"/>
      <c r="Q49" s="178"/>
    </row>
    <row r="50" spans="1:19" x14ac:dyDescent="0.3">
      <c r="A50" s="175"/>
      <c r="C50" s="69" t="s">
        <v>237</v>
      </c>
      <c r="F50" s="176">
        <f>COUNTIF(D46:D48,"*w*")</f>
        <v>1</v>
      </c>
      <c r="I50" s="179"/>
      <c r="J50" s="179"/>
      <c r="L50" s="180"/>
      <c r="M50" s="181"/>
      <c r="N50" s="181"/>
      <c r="O50" s="182"/>
      <c r="P50" s="228"/>
      <c r="Q50" s="178"/>
    </row>
    <row r="51" spans="1:19" x14ac:dyDescent="0.3">
      <c r="A51" s="175"/>
      <c r="C51" s="69" t="s">
        <v>238</v>
      </c>
      <c r="F51" s="176">
        <f>COUNTIF(D46:D48,"*P*")</f>
        <v>0</v>
      </c>
      <c r="I51" s="179"/>
      <c r="J51" s="179"/>
      <c r="L51" s="180"/>
      <c r="M51" s="181"/>
      <c r="N51" s="181"/>
      <c r="O51" s="182"/>
      <c r="P51" s="228"/>
      <c r="Q51" s="178"/>
    </row>
    <row r="52" spans="1:19" x14ac:dyDescent="0.3">
      <c r="A52" s="175"/>
      <c r="C52" s="69" t="s">
        <v>239</v>
      </c>
      <c r="F52" s="176">
        <f>COUNTIF(D46:D48,"*L*")</f>
        <v>1</v>
      </c>
      <c r="I52" s="179"/>
      <c r="J52" s="179"/>
      <c r="L52" s="180"/>
      <c r="M52" s="181"/>
      <c r="N52" s="181"/>
      <c r="O52" s="182"/>
      <c r="P52" s="228"/>
      <c r="Q52" s="178"/>
    </row>
    <row r="53" spans="1:19" x14ac:dyDescent="0.3">
      <c r="A53" s="175"/>
      <c r="C53" s="69" t="s">
        <v>240</v>
      </c>
      <c r="F53" s="176">
        <f>COUNTIF(D47:D48,"*V*")</f>
        <v>0</v>
      </c>
      <c r="I53" s="179"/>
      <c r="J53" s="179"/>
      <c r="L53" s="180"/>
      <c r="M53" s="181"/>
      <c r="N53" s="181"/>
      <c r="O53" s="182"/>
      <c r="P53" s="228"/>
      <c r="Q53" s="178"/>
    </row>
    <row r="54" spans="1:19" x14ac:dyDescent="0.3">
      <c r="A54" s="175"/>
      <c r="C54" s="69"/>
      <c r="I54" s="179"/>
      <c r="J54" s="179"/>
      <c r="L54" s="180"/>
      <c r="M54" s="181"/>
      <c r="N54" s="181"/>
      <c r="O54" s="182"/>
      <c r="P54" s="228"/>
      <c r="Q54" s="178"/>
    </row>
    <row r="55" spans="1:19" x14ac:dyDescent="0.3">
      <c r="A55" s="175"/>
      <c r="C55" s="69" t="s">
        <v>241</v>
      </c>
      <c r="F55" s="176">
        <f>COUNTIF(D46:D48,"*D*")</f>
        <v>1</v>
      </c>
      <c r="I55" s="179"/>
      <c r="J55" s="179"/>
      <c r="L55" s="180"/>
      <c r="M55" s="181"/>
      <c r="N55" s="181"/>
      <c r="O55" s="182"/>
      <c r="P55" s="228"/>
      <c r="Q55" s="178"/>
    </row>
    <row r="56" spans="1:19" x14ac:dyDescent="0.3">
      <c r="A56" s="175"/>
      <c r="C56" s="69" t="s">
        <v>242</v>
      </c>
      <c r="F56" s="176">
        <f>COUNTIF(D46:D48,"*S*")</f>
        <v>0</v>
      </c>
      <c r="I56" s="179"/>
      <c r="J56" s="179"/>
      <c r="L56" s="180"/>
      <c r="M56" s="181"/>
      <c r="N56" s="181"/>
      <c r="O56" s="182"/>
      <c r="P56" s="228"/>
      <c r="Q56" s="178"/>
    </row>
    <row r="57" spans="1:19" x14ac:dyDescent="0.3">
      <c r="A57" s="175"/>
      <c r="C57" s="69" t="s">
        <v>243</v>
      </c>
      <c r="F57" s="176">
        <f>COUNTIF(D46:D48,"*K*")</f>
        <v>0</v>
      </c>
      <c r="I57" s="179"/>
      <c r="J57" s="179"/>
      <c r="L57" s="180"/>
      <c r="M57" s="181"/>
      <c r="N57" s="181"/>
      <c r="O57" s="182"/>
      <c r="P57" s="228"/>
      <c r="Q57" s="178"/>
    </row>
    <row r="58" spans="1:19" ht="15" thickBot="1" x14ac:dyDescent="0.35">
      <c r="A58" s="175"/>
      <c r="C58" s="69" t="s">
        <v>244</v>
      </c>
      <c r="F58" s="176">
        <f>COUNTIF(D46:D48,"*Z*")</f>
        <v>1</v>
      </c>
      <c r="I58" s="179"/>
      <c r="J58" s="179"/>
      <c r="L58" s="180"/>
      <c r="M58" s="181"/>
      <c r="N58" s="181"/>
      <c r="O58" s="182"/>
      <c r="P58" s="228"/>
      <c r="Q58" s="178"/>
    </row>
    <row r="59" spans="1:19" s="161" customFormat="1" ht="16.2" thickBot="1" x14ac:dyDescent="0.35">
      <c r="A59" s="183" t="s">
        <v>182</v>
      </c>
      <c r="F59" s="162"/>
      <c r="I59" s="185"/>
      <c r="J59" s="185"/>
      <c r="L59" s="186"/>
      <c r="M59" s="187"/>
      <c r="N59" s="187"/>
      <c r="O59" s="188"/>
      <c r="P59" s="231"/>
      <c r="Q59" s="184"/>
    </row>
    <row r="60" spans="1:19" s="191" customFormat="1" ht="28.8" x14ac:dyDescent="0.3">
      <c r="A60" s="190">
        <v>42130</v>
      </c>
      <c r="B60" s="191" t="s">
        <v>250</v>
      </c>
      <c r="C60" s="191" t="s">
        <v>251</v>
      </c>
      <c r="D60" s="191" t="s">
        <v>260</v>
      </c>
      <c r="E60" s="191" t="s">
        <v>253</v>
      </c>
      <c r="F60" s="192">
        <v>61</v>
      </c>
      <c r="G60" s="191" t="s">
        <v>254</v>
      </c>
      <c r="H60" s="191" t="s">
        <v>43</v>
      </c>
      <c r="I60" s="194">
        <v>6</v>
      </c>
      <c r="J60" s="194">
        <v>0.6</v>
      </c>
      <c r="K60" s="191" t="s">
        <v>50</v>
      </c>
      <c r="L60" s="195">
        <v>7.2</v>
      </c>
      <c r="M60" s="196">
        <v>2</v>
      </c>
      <c r="N60" s="196">
        <v>0</v>
      </c>
      <c r="O60" s="197">
        <v>0</v>
      </c>
      <c r="P60" s="232">
        <v>737</v>
      </c>
      <c r="Q60" s="193">
        <v>0.9</v>
      </c>
      <c r="R60" s="191" t="s">
        <v>235</v>
      </c>
    </row>
    <row r="61" spans="1:19" ht="28.8" x14ac:dyDescent="0.3">
      <c r="A61" s="175">
        <v>42130</v>
      </c>
      <c r="B61" s="206" t="s">
        <v>255</v>
      </c>
      <c r="C61" s="176" t="s">
        <v>251</v>
      </c>
      <c r="D61" s="176" t="s">
        <v>360</v>
      </c>
      <c r="E61" s="176" t="s">
        <v>383</v>
      </c>
      <c r="F61" s="177">
        <v>53</v>
      </c>
      <c r="G61" s="176" t="s">
        <v>256</v>
      </c>
      <c r="H61" s="176" t="s">
        <v>257</v>
      </c>
      <c r="I61" s="179">
        <v>3</v>
      </c>
      <c r="J61" s="179">
        <v>1.3</v>
      </c>
      <c r="K61" s="176" t="s">
        <v>50</v>
      </c>
      <c r="L61" s="180">
        <v>0</v>
      </c>
      <c r="M61" s="181">
        <v>0</v>
      </c>
      <c r="N61" s="181">
        <v>0</v>
      </c>
      <c r="O61" s="182">
        <v>0</v>
      </c>
      <c r="P61" s="228">
        <v>600</v>
      </c>
      <c r="Q61" s="178">
        <v>6</v>
      </c>
      <c r="R61" s="176" t="s">
        <v>235</v>
      </c>
    </row>
    <row r="62" spans="1:19" ht="28.8" x14ac:dyDescent="0.3">
      <c r="A62" s="175" t="s">
        <v>258</v>
      </c>
      <c r="B62" s="206" t="s">
        <v>259</v>
      </c>
      <c r="C62" s="176" t="s">
        <v>251</v>
      </c>
      <c r="D62" s="176" t="s">
        <v>260</v>
      </c>
      <c r="E62" s="176" t="s">
        <v>261</v>
      </c>
      <c r="F62" s="177">
        <v>50</v>
      </c>
      <c r="G62" s="176" t="s">
        <v>262</v>
      </c>
      <c r="H62" s="176" t="s">
        <v>358</v>
      </c>
      <c r="I62" s="179">
        <v>2.2000000000000002</v>
      </c>
      <c r="J62" s="179">
        <v>1</v>
      </c>
      <c r="K62" s="176" t="s">
        <v>50</v>
      </c>
      <c r="L62" s="180">
        <v>42.3</v>
      </c>
      <c r="M62" s="181">
        <v>7.2</v>
      </c>
      <c r="N62" s="181">
        <v>0</v>
      </c>
      <c r="O62" s="182">
        <v>0</v>
      </c>
      <c r="P62" s="228">
        <v>120</v>
      </c>
      <c r="Q62" s="178">
        <v>2.6</v>
      </c>
      <c r="R62" s="176" t="s">
        <v>235</v>
      </c>
    </row>
    <row r="63" spans="1:19" ht="28.8" x14ac:dyDescent="0.3">
      <c r="A63" s="175">
        <v>42145</v>
      </c>
      <c r="B63" s="206" t="s">
        <v>263</v>
      </c>
      <c r="C63" s="176" t="s">
        <v>251</v>
      </c>
      <c r="D63" s="176" t="s">
        <v>260</v>
      </c>
      <c r="E63" s="176" t="s">
        <v>261</v>
      </c>
      <c r="F63" s="177">
        <v>48</v>
      </c>
      <c r="G63" s="176" t="s">
        <v>262</v>
      </c>
      <c r="H63" s="176" t="s">
        <v>358</v>
      </c>
      <c r="I63" s="179">
        <v>3.1</v>
      </c>
      <c r="J63" s="179">
        <v>1.5</v>
      </c>
      <c r="K63" s="176" t="s">
        <v>50</v>
      </c>
      <c r="L63" s="180">
        <v>7.2</v>
      </c>
      <c r="M63" s="181">
        <v>10</v>
      </c>
      <c r="N63" s="181">
        <v>0</v>
      </c>
      <c r="O63" s="182">
        <v>0</v>
      </c>
      <c r="P63" s="228">
        <v>79</v>
      </c>
      <c r="Q63" s="178">
        <v>1.9</v>
      </c>
      <c r="R63" s="176" t="s">
        <v>235</v>
      </c>
    </row>
    <row r="64" spans="1:19" ht="28.8" x14ac:dyDescent="0.3">
      <c r="A64" s="175">
        <v>42154</v>
      </c>
      <c r="B64" s="176" t="s">
        <v>264</v>
      </c>
      <c r="C64" s="176" t="s">
        <v>231</v>
      </c>
      <c r="D64" s="176" t="s">
        <v>260</v>
      </c>
      <c r="E64" s="176" t="s">
        <v>248</v>
      </c>
      <c r="F64" s="177">
        <v>58</v>
      </c>
      <c r="G64" s="176" t="s">
        <v>233</v>
      </c>
      <c r="H64" s="176" t="s">
        <v>358</v>
      </c>
      <c r="I64" s="179">
        <v>6.5</v>
      </c>
      <c r="J64" s="179">
        <v>1.5</v>
      </c>
      <c r="K64" s="176" t="s">
        <v>50</v>
      </c>
      <c r="L64" s="180">
        <v>21.6</v>
      </c>
      <c r="M64" s="181">
        <v>5</v>
      </c>
      <c r="N64" s="181">
        <v>0</v>
      </c>
      <c r="O64" s="182">
        <v>0</v>
      </c>
      <c r="P64" s="228">
        <v>250</v>
      </c>
      <c r="Q64" s="178">
        <v>0.5</v>
      </c>
      <c r="R64" s="176" t="s">
        <v>235</v>
      </c>
      <c r="S64" s="176" t="s">
        <v>399</v>
      </c>
    </row>
    <row r="65" spans="1:19" ht="28.8" x14ac:dyDescent="0.3">
      <c r="A65" s="175">
        <v>42154</v>
      </c>
      <c r="B65" s="176" t="s">
        <v>265</v>
      </c>
      <c r="C65" s="176" t="s">
        <v>231</v>
      </c>
      <c r="D65" s="176" t="s">
        <v>266</v>
      </c>
      <c r="E65" s="176" t="s">
        <v>261</v>
      </c>
      <c r="F65" s="177">
        <v>52</v>
      </c>
      <c r="G65" s="176" t="s">
        <v>254</v>
      </c>
      <c r="H65" s="176" t="s">
        <v>49</v>
      </c>
      <c r="I65" s="179">
        <v>3</v>
      </c>
      <c r="J65" s="179">
        <v>1</v>
      </c>
      <c r="K65" s="176" t="s">
        <v>50</v>
      </c>
      <c r="L65" s="180">
        <v>3.6</v>
      </c>
      <c r="M65" s="181">
        <v>3.5</v>
      </c>
      <c r="N65" s="181">
        <v>0</v>
      </c>
      <c r="O65" s="182">
        <v>0</v>
      </c>
      <c r="P65" s="228">
        <v>314</v>
      </c>
      <c r="Q65" s="178">
        <v>5</v>
      </c>
      <c r="R65" s="176" t="s">
        <v>235</v>
      </c>
    </row>
    <row r="66" spans="1:19" s="167" customFormat="1" x14ac:dyDescent="0.3">
      <c r="A66" s="207"/>
      <c r="F66" s="168"/>
      <c r="I66" s="170"/>
      <c r="J66" s="170"/>
      <c r="L66" s="171"/>
      <c r="M66" s="172"/>
      <c r="N66" s="172"/>
      <c r="O66" s="173"/>
      <c r="P66" s="230"/>
      <c r="Q66" s="169"/>
    </row>
    <row r="67" spans="1:19" x14ac:dyDescent="0.3">
      <c r="A67" s="175"/>
      <c r="C67" s="69" t="s">
        <v>236</v>
      </c>
      <c r="F67" s="176">
        <f>COUNTIF(R60:R66,"*áno*")</f>
        <v>6</v>
      </c>
      <c r="I67" s="179"/>
      <c r="J67" s="179"/>
      <c r="L67" s="180"/>
      <c r="M67" s="181"/>
      <c r="N67" s="181"/>
      <c r="O67" s="182"/>
      <c r="P67" s="228"/>
      <c r="Q67" s="178"/>
    </row>
    <row r="68" spans="1:19" x14ac:dyDescent="0.3">
      <c r="A68" s="175"/>
      <c r="C68" s="69" t="s">
        <v>237</v>
      </c>
      <c r="F68" s="176">
        <f>COUNTIF(D60:D66,"*w*")</f>
        <v>4</v>
      </c>
      <c r="I68" s="179"/>
      <c r="J68" s="179"/>
      <c r="L68" s="180"/>
      <c r="M68" s="181"/>
      <c r="N68" s="181"/>
      <c r="O68" s="182"/>
      <c r="P68" s="228"/>
      <c r="Q68" s="178"/>
    </row>
    <row r="69" spans="1:19" x14ac:dyDescent="0.3">
      <c r="A69" s="175"/>
      <c r="C69" s="69" t="s">
        <v>238</v>
      </c>
      <c r="F69" s="176">
        <f>COUNTIF(D60:D66,"*P*")</f>
        <v>4</v>
      </c>
      <c r="I69" s="179"/>
      <c r="J69" s="179"/>
      <c r="L69" s="180"/>
      <c r="M69" s="181"/>
      <c r="N69" s="181"/>
      <c r="O69" s="182"/>
      <c r="P69" s="228"/>
      <c r="Q69" s="178"/>
    </row>
    <row r="70" spans="1:19" x14ac:dyDescent="0.3">
      <c r="A70" s="175"/>
      <c r="C70" s="69" t="s">
        <v>239</v>
      </c>
      <c r="F70" s="176">
        <f>COUNTIF(D60:D66,"*L*")</f>
        <v>0</v>
      </c>
      <c r="I70" s="179"/>
      <c r="J70" s="179"/>
      <c r="L70" s="180"/>
      <c r="M70" s="181"/>
      <c r="N70" s="181"/>
      <c r="O70" s="182"/>
      <c r="P70" s="228"/>
      <c r="Q70" s="178"/>
    </row>
    <row r="71" spans="1:19" x14ac:dyDescent="0.3">
      <c r="A71" s="175"/>
      <c r="C71" s="69" t="s">
        <v>240</v>
      </c>
      <c r="F71" s="176">
        <f>COUNTIF(D60:D66,"*V*")</f>
        <v>2</v>
      </c>
      <c r="I71" s="179"/>
      <c r="J71" s="179"/>
      <c r="L71" s="180"/>
      <c r="M71" s="181"/>
      <c r="N71" s="181"/>
      <c r="O71" s="182"/>
      <c r="P71" s="228"/>
      <c r="Q71" s="178"/>
    </row>
    <row r="72" spans="1:19" x14ac:dyDescent="0.3">
      <c r="A72" s="175"/>
      <c r="C72" s="69"/>
      <c r="I72" s="179"/>
      <c r="J72" s="179"/>
      <c r="L72" s="180"/>
      <c r="M72" s="181"/>
      <c r="N72" s="181"/>
      <c r="O72" s="182"/>
      <c r="P72" s="228"/>
      <c r="Q72" s="178"/>
    </row>
    <row r="73" spans="1:19" x14ac:dyDescent="0.3">
      <c r="A73" s="175"/>
      <c r="C73" s="69" t="s">
        <v>241</v>
      </c>
      <c r="F73" s="176">
        <f>COUNTIF(D60:D66,"*D*")</f>
        <v>5</v>
      </c>
      <c r="I73" s="179"/>
      <c r="J73" s="179"/>
      <c r="L73" s="180"/>
      <c r="M73" s="181"/>
      <c r="N73" s="181"/>
      <c r="O73" s="182"/>
      <c r="P73" s="228"/>
      <c r="Q73" s="178"/>
    </row>
    <row r="74" spans="1:19" x14ac:dyDescent="0.3">
      <c r="A74" s="175"/>
      <c r="C74" s="69" t="s">
        <v>242</v>
      </c>
      <c r="F74" s="176">
        <f>COUNTIF(D60:D66,"*S*")</f>
        <v>0</v>
      </c>
      <c r="I74" s="179"/>
      <c r="J74" s="179"/>
      <c r="L74" s="180"/>
      <c r="M74" s="181"/>
      <c r="N74" s="181"/>
      <c r="O74" s="182"/>
      <c r="P74" s="228"/>
      <c r="Q74" s="178"/>
    </row>
    <row r="75" spans="1:19" x14ac:dyDescent="0.3">
      <c r="A75" s="175"/>
      <c r="C75" s="69" t="s">
        <v>243</v>
      </c>
      <c r="F75" s="176">
        <f>COUNTIF(D60:D66,"*K*")</f>
        <v>0</v>
      </c>
      <c r="I75" s="179"/>
      <c r="J75" s="179"/>
      <c r="L75" s="180"/>
      <c r="M75" s="181"/>
      <c r="N75" s="181"/>
      <c r="O75" s="182"/>
      <c r="P75" s="228"/>
      <c r="Q75" s="178"/>
    </row>
    <row r="76" spans="1:19" ht="15" thickBot="1" x14ac:dyDescent="0.35">
      <c r="A76" s="175"/>
      <c r="C76" s="69" t="s">
        <v>244</v>
      </c>
      <c r="F76" s="176">
        <f>COUNTIF(D60:D66,"*Z*")</f>
        <v>5</v>
      </c>
      <c r="I76" s="179"/>
      <c r="J76" s="179"/>
      <c r="L76" s="180"/>
      <c r="M76" s="181"/>
      <c r="N76" s="181"/>
      <c r="O76" s="182"/>
      <c r="P76" s="228"/>
      <c r="Q76" s="178"/>
    </row>
    <row r="77" spans="1:19" s="161" customFormat="1" ht="16.2" thickBot="1" x14ac:dyDescent="0.35">
      <c r="A77" s="183" t="s">
        <v>186</v>
      </c>
      <c r="F77" s="162"/>
      <c r="I77" s="185"/>
      <c r="J77" s="185"/>
      <c r="L77" s="186"/>
      <c r="M77" s="187"/>
      <c r="N77" s="187"/>
      <c r="O77" s="188"/>
      <c r="P77" s="231"/>
      <c r="Q77" s="184"/>
    </row>
    <row r="78" spans="1:19" ht="28.8" x14ac:dyDescent="0.3">
      <c r="A78" s="175">
        <v>42157</v>
      </c>
      <c r="B78" s="176" t="s">
        <v>267</v>
      </c>
      <c r="C78" s="176" t="s">
        <v>268</v>
      </c>
      <c r="D78" s="176" t="s">
        <v>269</v>
      </c>
      <c r="E78" s="176" t="s">
        <v>248</v>
      </c>
      <c r="F78" s="177">
        <v>52</v>
      </c>
      <c r="G78" s="176" t="s">
        <v>254</v>
      </c>
      <c r="H78" s="176" t="s">
        <v>111</v>
      </c>
      <c r="I78" s="179">
        <v>4.5</v>
      </c>
      <c r="J78" s="179"/>
      <c r="K78" s="176" t="s">
        <v>270</v>
      </c>
      <c r="L78" s="180">
        <v>0</v>
      </c>
      <c r="M78" s="181">
        <v>0</v>
      </c>
      <c r="N78" s="181">
        <v>0</v>
      </c>
      <c r="O78" s="182">
        <v>0</v>
      </c>
      <c r="P78" s="228">
        <v>1</v>
      </c>
      <c r="Q78" s="178">
        <v>14</v>
      </c>
      <c r="R78" s="176" t="s">
        <v>235</v>
      </c>
    </row>
    <row r="79" spans="1:19" ht="28.8" x14ac:dyDescent="0.3">
      <c r="A79" s="175">
        <v>42157</v>
      </c>
      <c r="B79" s="176" t="s">
        <v>271</v>
      </c>
      <c r="C79" s="176" t="s">
        <v>268</v>
      </c>
      <c r="D79" s="176" t="s">
        <v>272</v>
      </c>
      <c r="E79" s="176" t="s">
        <v>248</v>
      </c>
      <c r="F79" s="177">
        <v>50</v>
      </c>
      <c r="G79" s="176" t="s">
        <v>254</v>
      </c>
      <c r="H79" s="176" t="s">
        <v>111</v>
      </c>
      <c r="I79" s="179">
        <v>3.5</v>
      </c>
      <c r="J79" s="179" t="s">
        <v>273</v>
      </c>
      <c r="K79" s="176" t="s">
        <v>270</v>
      </c>
      <c r="L79" s="180">
        <v>0</v>
      </c>
      <c r="M79" s="181">
        <v>0</v>
      </c>
      <c r="N79" s="181">
        <v>0</v>
      </c>
      <c r="O79" s="182">
        <v>0</v>
      </c>
      <c r="P79" s="228">
        <v>1</v>
      </c>
      <c r="Q79" s="178">
        <v>15</v>
      </c>
      <c r="R79" s="176" t="s">
        <v>235</v>
      </c>
      <c r="S79" s="176" t="s">
        <v>274</v>
      </c>
    </row>
    <row r="80" spans="1:19" ht="28.8" x14ac:dyDescent="0.3">
      <c r="A80" s="175">
        <v>42169</v>
      </c>
      <c r="B80" s="176" t="s">
        <v>275</v>
      </c>
      <c r="C80" s="176" t="s">
        <v>268</v>
      </c>
      <c r="D80" s="176" t="s">
        <v>276</v>
      </c>
      <c r="E80" s="176" t="s">
        <v>248</v>
      </c>
      <c r="F80" s="177">
        <v>57</v>
      </c>
      <c r="G80" s="176" t="s">
        <v>254</v>
      </c>
      <c r="H80" s="176" t="s">
        <v>277</v>
      </c>
      <c r="I80" s="179">
        <v>4.2</v>
      </c>
      <c r="J80" s="179">
        <v>1</v>
      </c>
      <c r="K80" s="176" t="s">
        <v>50</v>
      </c>
      <c r="L80" s="180">
        <v>3.6</v>
      </c>
      <c r="M80" s="181">
        <v>1</v>
      </c>
      <c r="N80" s="181">
        <v>0</v>
      </c>
      <c r="O80" s="182">
        <v>0</v>
      </c>
      <c r="P80" s="228">
        <v>223</v>
      </c>
      <c r="Q80" s="178">
        <v>1.1000000000000001</v>
      </c>
      <c r="R80" s="176" t="s">
        <v>235</v>
      </c>
      <c r="S80" s="176" t="s">
        <v>278</v>
      </c>
    </row>
    <row r="81" spans="1:19" s="199" customFormat="1" ht="28.8" x14ac:dyDescent="0.3">
      <c r="A81" s="198">
        <v>42170</v>
      </c>
      <c r="B81" s="199" t="s">
        <v>279</v>
      </c>
      <c r="C81" s="199" t="s">
        <v>280</v>
      </c>
      <c r="D81" s="199" t="s">
        <v>276</v>
      </c>
      <c r="E81" s="199" t="s">
        <v>261</v>
      </c>
      <c r="F81" s="200">
        <v>54</v>
      </c>
      <c r="G81" s="199" t="s">
        <v>254</v>
      </c>
      <c r="H81" s="199" t="s">
        <v>358</v>
      </c>
      <c r="I81" s="202">
        <v>10.4</v>
      </c>
      <c r="J81" s="202">
        <v>4</v>
      </c>
      <c r="K81" s="199" t="s">
        <v>49</v>
      </c>
      <c r="L81" s="203">
        <v>39.200000000000003</v>
      </c>
      <c r="M81" s="204">
        <v>23.5</v>
      </c>
      <c r="N81" s="204">
        <v>0</v>
      </c>
      <c r="O81" s="205">
        <v>0</v>
      </c>
      <c r="P81" s="233">
        <v>309</v>
      </c>
      <c r="Q81" s="201">
        <v>0.5</v>
      </c>
      <c r="R81" s="199" t="s">
        <v>235</v>
      </c>
      <c r="S81" s="199" t="s">
        <v>400</v>
      </c>
    </row>
    <row r="82" spans="1:19" s="199" customFormat="1" ht="28.8" x14ac:dyDescent="0.3">
      <c r="A82" s="198">
        <v>42176</v>
      </c>
      <c r="B82" s="199" t="s">
        <v>328</v>
      </c>
      <c r="C82" s="199" t="s">
        <v>282</v>
      </c>
      <c r="D82" s="199" t="s">
        <v>269</v>
      </c>
      <c r="E82" s="199" t="s">
        <v>248</v>
      </c>
      <c r="F82" s="200">
        <v>48</v>
      </c>
      <c r="G82" s="199" t="s">
        <v>284</v>
      </c>
      <c r="H82" s="199" t="s">
        <v>285</v>
      </c>
      <c r="I82" s="202">
        <v>4</v>
      </c>
      <c r="J82" s="202">
        <v>1.2</v>
      </c>
      <c r="K82" s="199" t="s">
        <v>43</v>
      </c>
      <c r="L82" s="203">
        <v>7.2</v>
      </c>
      <c r="M82" s="204">
        <v>2.1</v>
      </c>
      <c r="N82" s="204">
        <v>0</v>
      </c>
      <c r="O82" s="205">
        <v>0</v>
      </c>
      <c r="P82" s="233">
        <v>1</v>
      </c>
      <c r="Q82" s="201">
        <v>10</v>
      </c>
      <c r="R82" s="199" t="s">
        <v>235</v>
      </c>
    </row>
    <row r="83" spans="1:19" s="199" customFormat="1" x14ac:dyDescent="0.3">
      <c r="A83" s="198">
        <v>42176</v>
      </c>
      <c r="B83" s="199" t="s">
        <v>328</v>
      </c>
      <c r="C83" s="199" t="s">
        <v>282</v>
      </c>
      <c r="D83" s="199" t="s">
        <v>272</v>
      </c>
      <c r="E83" s="199" t="s">
        <v>286</v>
      </c>
      <c r="F83" s="200">
        <v>48</v>
      </c>
      <c r="G83" s="199" t="s">
        <v>284</v>
      </c>
      <c r="H83" s="199" t="s">
        <v>111</v>
      </c>
      <c r="I83" s="202">
        <v>3.8</v>
      </c>
      <c r="J83" s="202">
        <v>0.7</v>
      </c>
      <c r="K83" s="199" t="s">
        <v>43</v>
      </c>
      <c r="L83" s="203">
        <v>0</v>
      </c>
      <c r="M83" s="204">
        <v>0</v>
      </c>
      <c r="N83" s="204">
        <v>0</v>
      </c>
      <c r="O83" s="205">
        <v>0</v>
      </c>
      <c r="P83" s="233">
        <v>2</v>
      </c>
      <c r="Q83" s="201">
        <v>13</v>
      </c>
      <c r="R83" s="199" t="s">
        <v>235</v>
      </c>
      <c r="S83" s="199" t="s">
        <v>287</v>
      </c>
    </row>
    <row r="84" spans="1:19" s="199" customFormat="1" x14ac:dyDescent="0.3">
      <c r="A84" s="198"/>
      <c r="F84" s="200"/>
      <c r="I84" s="202"/>
      <c r="J84" s="202"/>
      <c r="L84" s="203"/>
      <c r="M84" s="204"/>
      <c r="N84" s="204"/>
      <c r="O84" s="205"/>
      <c r="P84" s="233"/>
      <c r="Q84" s="201"/>
    </row>
    <row r="85" spans="1:19" s="199" customFormat="1" x14ac:dyDescent="0.3">
      <c r="A85" s="198"/>
      <c r="C85" s="69" t="s">
        <v>236</v>
      </c>
      <c r="D85" s="176"/>
      <c r="E85" s="176"/>
      <c r="F85" s="176">
        <f>COUNTIF(R78:R84,"*áno*")</f>
        <v>6</v>
      </c>
      <c r="I85" s="202"/>
      <c r="J85" s="202"/>
      <c r="L85" s="203"/>
      <c r="M85" s="204"/>
      <c r="N85" s="204"/>
      <c r="O85" s="205"/>
      <c r="P85" s="233"/>
      <c r="Q85" s="201"/>
    </row>
    <row r="86" spans="1:19" s="199" customFormat="1" x14ac:dyDescent="0.3">
      <c r="A86" s="198"/>
      <c r="C86" s="69" t="s">
        <v>237</v>
      </c>
      <c r="D86" s="176"/>
      <c r="E86" s="176"/>
      <c r="F86" s="176">
        <f>COUNTIF(D78:D84,"*w*")</f>
        <v>4</v>
      </c>
      <c r="I86" s="202"/>
      <c r="J86" s="202"/>
      <c r="L86" s="203"/>
      <c r="M86" s="204"/>
      <c r="N86" s="204"/>
      <c r="O86" s="205"/>
      <c r="P86" s="233"/>
      <c r="Q86" s="201"/>
    </row>
    <row r="87" spans="1:19" s="199" customFormat="1" x14ac:dyDescent="0.3">
      <c r="A87" s="198"/>
      <c r="C87" s="69" t="s">
        <v>238</v>
      </c>
      <c r="D87" s="176"/>
      <c r="E87" s="176"/>
      <c r="F87" s="176">
        <f>COUNTIF(D78:D84,"*P*")</f>
        <v>2</v>
      </c>
      <c r="I87" s="202"/>
      <c r="J87" s="202"/>
      <c r="L87" s="203"/>
      <c r="M87" s="204"/>
      <c r="N87" s="204"/>
      <c r="O87" s="205"/>
      <c r="P87" s="233"/>
      <c r="Q87" s="201"/>
    </row>
    <row r="88" spans="1:19" s="199" customFormat="1" x14ac:dyDescent="0.3">
      <c r="A88" s="198"/>
      <c r="C88" s="69" t="s">
        <v>239</v>
      </c>
      <c r="D88" s="176"/>
      <c r="E88" s="176"/>
      <c r="F88" s="176">
        <f>COUNTIF(D78:D84,"*L*")</f>
        <v>0</v>
      </c>
      <c r="I88" s="202"/>
      <c r="J88" s="202"/>
      <c r="L88" s="203"/>
      <c r="M88" s="204"/>
      <c r="N88" s="204"/>
      <c r="O88" s="205"/>
      <c r="P88" s="233"/>
      <c r="Q88" s="201"/>
    </row>
    <row r="89" spans="1:19" s="199" customFormat="1" x14ac:dyDescent="0.3">
      <c r="A89" s="198"/>
      <c r="C89" s="69" t="s">
        <v>240</v>
      </c>
      <c r="D89" s="176"/>
      <c r="E89" s="176"/>
      <c r="F89" s="176">
        <f>COUNTIF(D78:D84,"*V*")</f>
        <v>4</v>
      </c>
      <c r="I89" s="202"/>
      <c r="J89" s="202"/>
      <c r="L89" s="203"/>
      <c r="M89" s="204"/>
      <c r="N89" s="204"/>
      <c r="O89" s="205"/>
      <c r="P89" s="233"/>
      <c r="Q89" s="201"/>
    </row>
    <row r="90" spans="1:19" s="199" customFormat="1" x14ac:dyDescent="0.3">
      <c r="A90" s="198"/>
      <c r="C90" s="69"/>
      <c r="D90" s="176"/>
      <c r="E90" s="176"/>
      <c r="F90" s="176"/>
      <c r="I90" s="202"/>
      <c r="J90" s="202"/>
      <c r="L90" s="203"/>
      <c r="M90" s="204"/>
      <c r="N90" s="204"/>
      <c r="O90" s="205"/>
      <c r="P90" s="233"/>
      <c r="Q90" s="201"/>
    </row>
    <row r="91" spans="1:19" s="199" customFormat="1" x14ac:dyDescent="0.3">
      <c r="A91" s="198"/>
      <c r="C91" s="69" t="s">
        <v>241</v>
      </c>
      <c r="D91" s="176"/>
      <c r="E91" s="176"/>
      <c r="F91" s="176">
        <f>COUNTIF(D78:D84,"*D*")</f>
        <v>4</v>
      </c>
      <c r="I91" s="202"/>
      <c r="J91" s="202"/>
      <c r="L91" s="203"/>
      <c r="M91" s="204"/>
      <c r="N91" s="204"/>
      <c r="O91" s="205"/>
      <c r="P91" s="233"/>
      <c r="Q91" s="201"/>
    </row>
    <row r="92" spans="1:19" s="199" customFormat="1" x14ac:dyDescent="0.3">
      <c r="A92" s="198"/>
      <c r="C92" s="69" t="s">
        <v>242</v>
      </c>
      <c r="D92" s="176"/>
      <c r="E92" s="176"/>
      <c r="F92" s="176">
        <f>COUNTIF(D78:D84,"*S*")</f>
        <v>0</v>
      </c>
      <c r="I92" s="202"/>
      <c r="J92" s="202"/>
      <c r="L92" s="203"/>
      <c r="M92" s="204"/>
      <c r="N92" s="204"/>
      <c r="O92" s="205"/>
      <c r="P92" s="233"/>
      <c r="Q92" s="201"/>
    </row>
    <row r="93" spans="1:19" s="199" customFormat="1" x14ac:dyDescent="0.3">
      <c r="A93" s="198"/>
      <c r="C93" s="69" t="s">
        <v>243</v>
      </c>
      <c r="D93" s="176"/>
      <c r="E93" s="176"/>
      <c r="F93" s="176">
        <f>COUNTIF(D78:D84,"*K*")</f>
        <v>0</v>
      </c>
      <c r="I93" s="202"/>
      <c r="J93" s="202"/>
      <c r="L93" s="203"/>
      <c r="M93" s="204"/>
      <c r="N93" s="204"/>
      <c r="O93" s="205"/>
      <c r="P93" s="233"/>
      <c r="Q93" s="201"/>
    </row>
    <row r="94" spans="1:19" s="199" customFormat="1" ht="15" thickBot="1" x14ac:dyDescent="0.35">
      <c r="A94" s="198"/>
      <c r="C94" s="212" t="s">
        <v>244</v>
      </c>
      <c r="F94" s="199">
        <f>COUNTIF(D78:D84,"*Z*")</f>
        <v>4</v>
      </c>
      <c r="I94" s="202"/>
      <c r="J94" s="202"/>
      <c r="L94" s="203"/>
      <c r="M94" s="204"/>
      <c r="N94" s="204"/>
      <c r="O94" s="205"/>
      <c r="P94" s="233"/>
      <c r="Q94" s="201"/>
    </row>
    <row r="95" spans="1:19" s="114" customFormat="1" ht="15" thickBot="1" x14ac:dyDescent="0.35">
      <c r="A95" s="217" t="s">
        <v>185</v>
      </c>
      <c r="F95" s="218"/>
      <c r="I95" s="220"/>
      <c r="J95" s="220"/>
      <c r="L95" s="221"/>
      <c r="M95" s="222"/>
      <c r="N95" s="222"/>
      <c r="O95" s="223"/>
      <c r="P95" s="234"/>
      <c r="Q95" s="219"/>
    </row>
    <row r="96" spans="1:19" s="167" customFormat="1" ht="28.8" x14ac:dyDescent="0.3">
      <c r="A96" s="166">
        <v>42191</v>
      </c>
      <c r="B96" s="167" t="s">
        <v>288</v>
      </c>
      <c r="C96" s="167" t="s">
        <v>231</v>
      </c>
      <c r="D96" s="167" t="s">
        <v>276</v>
      </c>
      <c r="E96" s="167" t="s">
        <v>248</v>
      </c>
      <c r="F96" s="168">
        <v>55</v>
      </c>
      <c r="G96" s="167" t="s">
        <v>284</v>
      </c>
      <c r="H96" s="167" t="s">
        <v>358</v>
      </c>
      <c r="I96" s="170">
        <v>2.7</v>
      </c>
      <c r="J96" s="170"/>
      <c r="K96" s="167" t="s">
        <v>48</v>
      </c>
      <c r="L96" s="171">
        <v>18</v>
      </c>
      <c r="M96" s="172">
        <v>2</v>
      </c>
      <c r="N96" s="172">
        <v>0</v>
      </c>
      <c r="O96" s="173">
        <v>0</v>
      </c>
      <c r="P96" s="230">
        <v>79</v>
      </c>
      <c r="Q96" s="169">
        <v>1.9</v>
      </c>
      <c r="R96" s="167" t="s">
        <v>235</v>
      </c>
      <c r="S96" s="167" t="s">
        <v>289</v>
      </c>
    </row>
    <row r="97" spans="1:19" s="199" customFormat="1" ht="28.8" x14ac:dyDescent="0.3">
      <c r="A97" s="198">
        <v>42193</v>
      </c>
      <c r="B97" s="199" t="s">
        <v>290</v>
      </c>
      <c r="C97" s="199" t="s">
        <v>268</v>
      </c>
      <c r="D97" s="199" t="s">
        <v>283</v>
      </c>
      <c r="E97" s="199" t="s">
        <v>248</v>
      </c>
      <c r="F97" s="200">
        <v>50</v>
      </c>
      <c r="G97" s="199" t="s">
        <v>284</v>
      </c>
      <c r="H97" s="199" t="s">
        <v>291</v>
      </c>
      <c r="I97" s="202">
        <v>4.0999999999999996</v>
      </c>
      <c r="J97" s="202"/>
      <c r="K97" s="199" t="s">
        <v>48</v>
      </c>
      <c r="L97" s="203">
        <v>3.6</v>
      </c>
      <c r="M97" s="204">
        <v>0.3</v>
      </c>
      <c r="N97" s="204">
        <v>0</v>
      </c>
      <c r="O97" s="205">
        <v>0</v>
      </c>
      <c r="P97" s="233">
        <v>74</v>
      </c>
      <c r="Q97" s="201">
        <v>3</v>
      </c>
      <c r="R97" s="199" t="s">
        <v>235</v>
      </c>
    </row>
    <row r="98" spans="1:19" s="199" customFormat="1" ht="28.8" x14ac:dyDescent="0.3">
      <c r="A98" s="198">
        <v>42193</v>
      </c>
      <c r="B98" s="199" t="s">
        <v>292</v>
      </c>
      <c r="C98" s="199" t="s">
        <v>231</v>
      </c>
      <c r="D98" s="199" t="s">
        <v>293</v>
      </c>
      <c r="E98" s="199" t="s">
        <v>261</v>
      </c>
      <c r="F98" s="200">
        <v>53</v>
      </c>
      <c r="G98" s="199" t="s">
        <v>256</v>
      </c>
      <c r="H98" s="199" t="s">
        <v>358</v>
      </c>
      <c r="I98" s="202">
        <v>9.6</v>
      </c>
      <c r="J98" s="202">
        <v>3.5</v>
      </c>
      <c r="K98" s="199" t="s">
        <v>48</v>
      </c>
      <c r="L98" s="203">
        <v>36</v>
      </c>
      <c r="M98" s="204">
        <v>39</v>
      </c>
      <c r="N98" s="204">
        <v>0</v>
      </c>
      <c r="O98" s="205">
        <v>0</v>
      </c>
      <c r="P98" s="233">
        <v>1094</v>
      </c>
      <c r="Q98" s="201">
        <v>0.2</v>
      </c>
      <c r="R98" s="199" t="s">
        <v>235</v>
      </c>
      <c r="S98" s="199" t="s">
        <v>281</v>
      </c>
    </row>
    <row r="99" spans="1:19" s="199" customFormat="1" ht="28.8" x14ac:dyDescent="0.3">
      <c r="A99" s="198">
        <v>42202</v>
      </c>
      <c r="B99" s="199" t="s">
        <v>294</v>
      </c>
      <c r="C99" s="199" t="s">
        <v>268</v>
      </c>
      <c r="D99" s="199" t="s">
        <v>295</v>
      </c>
      <c r="E99" s="199" t="s">
        <v>248</v>
      </c>
      <c r="F99" s="200">
        <v>50</v>
      </c>
      <c r="G99" s="199" t="s">
        <v>284</v>
      </c>
      <c r="H99" s="199" t="s">
        <v>49</v>
      </c>
      <c r="I99" s="202"/>
      <c r="J99" s="202"/>
      <c r="K99" s="199" t="s">
        <v>50</v>
      </c>
      <c r="L99" s="203">
        <v>0</v>
      </c>
      <c r="M99" s="204">
        <v>0</v>
      </c>
      <c r="N99" s="204">
        <v>0</v>
      </c>
      <c r="O99" s="205">
        <v>0</v>
      </c>
      <c r="P99" s="233">
        <v>70</v>
      </c>
      <c r="Q99" s="201">
        <v>8</v>
      </c>
      <c r="R99" s="199" t="s">
        <v>235</v>
      </c>
    </row>
    <row r="100" spans="1:19" s="199" customFormat="1" ht="28.8" x14ac:dyDescent="0.3">
      <c r="A100" s="198">
        <v>42202</v>
      </c>
      <c r="B100" s="199" t="s">
        <v>296</v>
      </c>
      <c r="C100" s="199" t="s">
        <v>268</v>
      </c>
      <c r="D100" s="199" t="s">
        <v>297</v>
      </c>
      <c r="E100" s="199" t="s">
        <v>248</v>
      </c>
      <c r="F100" s="200">
        <v>54</v>
      </c>
      <c r="G100" s="199" t="s">
        <v>284</v>
      </c>
      <c r="H100" s="199" t="s">
        <v>49</v>
      </c>
      <c r="I100" s="202"/>
      <c r="J100" s="202"/>
      <c r="K100" s="199" t="s">
        <v>50</v>
      </c>
      <c r="L100" s="203">
        <v>0</v>
      </c>
      <c r="M100" s="204">
        <v>0</v>
      </c>
      <c r="N100" s="204">
        <v>0</v>
      </c>
      <c r="O100" s="205">
        <v>0</v>
      </c>
      <c r="P100" s="233">
        <v>120</v>
      </c>
      <c r="Q100" s="201">
        <v>6</v>
      </c>
      <c r="R100" s="199" t="s">
        <v>235</v>
      </c>
      <c r="S100" s="199" t="s">
        <v>278</v>
      </c>
    </row>
    <row r="101" spans="1:19" s="199" customFormat="1" ht="28.8" x14ac:dyDescent="0.3">
      <c r="A101" s="198">
        <v>42208</v>
      </c>
      <c r="B101" s="199" t="s">
        <v>298</v>
      </c>
      <c r="C101" s="199" t="s">
        <v>231</v>
      </c>
      <c r="D101" s="199" t="s">
        <v>276</v>
      </c>
      <c r="E101" s="199" t="s">
        <v>261</v>
      </c>
      <c r="F101" s="200">
        <v>56</v>
      </c>
      <c r="G101" s="199" t="s">
        <v>284</v>
      </c>
      <c r="H101" s="199" t="s">
        <v>358</v>
      </c>
      <c r="I101" s="202">
        <v>8.9</v>
      </c>
      <c r="J101" s="202">
        <v>2.2999999999999998</v>
      </c>
      <c r="K101" s="199" t="s">
        <v>48</v>
      </c>
      <c r="L101" s="203">
        <v>7.2</v>
      </c>
      <c r="M101" s="204">
        <v>2.2999999999999998</v>
      </c>
      <c r="N101" s="204">
        <v>0</v>
      </c>
      <c r="O101" s="205">
        <v>0</v>
      </c>
      <c r="P101" s="233">
        <v>152</v>
      </c>
      <c r="Q101" s="201">
        <v>1.3</v>
      </c>
      <c r="R101" s="199" t="s">
        <v>235</v>
      </c>
      <c r="S101" s="199" t="s">
        <v>365</v>
      </c>
    </row>
    <row r="102" spans="1:19" s="199" customFormat="1" ht="28.8" x14ac:dyDescent="0.3">
      <c r="A102" s="198">
        <v>42210</v>
      </c>
      <c r="B102" s="199" t="s">
        <v>299</v>
      </c>
      <c r="C102" s="199" t="s">
        <v>231</v>
      </c>
      <c r="D102" s="199" t="s">
        <v>276</v>
      </c>
      <c r="E102" s="199" t="s">
        <v>261</v>
      </c>
      <c r="F102" s="200">
        <v>60</v>
      </c>
      <c r="G102" s="199" t="s">
        <v>256</v>
      </c>
      <c r="H102" s="199" t="s">
        <v>358</v>
      </c>
      <c r="I102" s="202">
        <v>8.5</v>
      </c>
      <c r="J102" s="202">
        <v>1.5</v>
      </c>
      <c r="K102" s="199" t="s">
        <v>48</v>
      </c>
      <c r="L102" s="203">
        <v>28.8</v>
      </c>
      <c r="M102" s="204">
        <v>5.5</v>
      </c>
      <c r="N102" s="204">
        <v>0</v>
      </c>
      <c r="O102" s="205">
        <v>0</v>
      </c>
      <c r="P102" s="233">
        <v>263</v>
      </c>
      <c r="Q102" s="201">
        <v>1.5</v>
      </c>
      <c r="R102" s="199" t="s">
        <v>235</v>
      </c>
      <c r="S102" s="199" t="s">
        <v>366</v>
      </c>
    </row>
    <row r="103" spans="1:19" s="199" customFormat="1" ht="28.8" x14ac:dyDescent="0.3">
      <c r="A103" s="198">
        <v>42210</v>
      </c>
      <c r="B103" s="209" t="s">
        <v>300</v>
      </c>
      <c r="C103" s="199" t="s">
        <v>231</v>
      </c>
      <c r="D103" s="199" t="s">
        <v>301</v>
      </c>
      <c r="E103" s="199" t="s">
        <v>248</v>
      </c>
      <c r="F103" s="200">
        <v>52</v>
      </c>
      <c r="G103" s="199" t="s">
        <v>249</v>
      </c>
      <c r="H103" s="199" t="s">
        <v>43</v>
      </c>
      <c r="I103" s="202"/>
      <c r="J103" s="202"/>
      <c r="K103" s="199" t="s">
        <v>50</v>
      </c>
      <c r="L103" s="203">
        <v>0</v>
      </c>
      <c r="M103" s="204">
        <v>0</v>
      </c>
      <c r="N103" s="204">
        <v>0</v>
      </c>
      <c r="O103" s="205">
        <v>0</v>
      </c>
      <c r="P103" s="233">
        <v>65</v>
      </c>
      <c r="Q103" s="201">
        <v>8</v>
      </c>
      <c r="R103" s="199" t="s">
        <v>235</v>
      </c>
    </row>
    <row r="104" spans="1:19" s="199" customFormat="1" x14ac:dyDescent="0.3">
      <c r="A104" s="198"/>
      <c r="C104" s="69" t="s">
        <v>236</v>
      </c>
      <c r="D104" s="176"/>
      <c r="E104" s="176"/>
      <c r="F104" s="176">
        <f>COUNTIF(R96:R103,"*áno*")</f>
        <v>8</v>
      </c>
      <c r="I104" s="202"/>
      <c r="J104" s="202"/>
      <c r="L104" s="203"/>
      <c r="M104" s="204"/>
      <c r="N104" s="204"/>
      <c r="O104" s="205"/>
      <c r="P104" s="233"/>
      <c r="Q104" s="201"/>
    </row>
    <row r="105" spans="1:19" s="199" customFormat="1" x14ac:dyDescent="0.3">
      <c r="A105" s="198"/>
      <c r="C105" s="69" t="s">
        <v>237</v>
      </c>
      <c r="D105" s="176"/>
      <c r="E105" s="176"/>
      <c r="F105" s="176">
        <f>COUNTIF(D96:D103,"*w*")</f>
        <v>5</v>
      </c>
      <c r="I105" s="202"/>
      <c r="J105" s="202"/>
      <c r="L105" s="203"/>
      <c r="M105" s="204"/>
      <c r="N105" s="204"/>
      <c r="O105" s="205"/>
      <c r="P105" s="233"/>
      <c r="Q105" s="201"/>
    </row>
    <row r="106" spans="1:19" s="199" customFormat="1" x14ac:dyDescent="0.3">
      <c r="A106" s="198"/>
      <c r="C106" s="69" t="s">
        <v>238</v>
      </c>
      <c r="D106" s="176"/>
      <c r="E106" s="176"/>
      <c r="F106" s="176">
        <f>COUNTIF(D96:D103,"*P*")</f>
        <v>4</v>
      </c>
      <c r="I106" s="202"/>
      <c r="J106" s="202"/>
      <c r="L106" s="203"/>
      <c r="M106" s="204"/>
      <c r="N106" s="204"/>
      <c r="O106" s="205"/>
      <c r="P106" s="233"/>
      <c r="Q106" s="201"/>
    </row>
    <row r="107" spans="1:19" s="199" customFormat="1" x14ac:dyDescent="0.3">
      <c r="A107" s="198"/>
      <c r="C107" s="69" t="s">
        <v>239</v>
      </c>
      <c r="D107" s="176"/>
      <c r="E107" s="176"/>
      <c r="F107" s="176">
        <f>COUNTIF(D96:D103,"*L*")</f>
        <v>3</v>
      </c>
      <c r="I107" s="202"/>
      <c r="J107" s="202"/>
      <c r="L107" s="203"/>
      <c r="M107" s="204"/>
      <c r="N107" s="204"/>
      <c r="O107" s="205"/>
      <c r="P107" s="233"/>
      <c r="Q107" s="201"/>
    </row>
    <row r="108" spans="1:19" s="199" customFormat="1" x14ac:dyDescent="0.3">
      <c r="A108" s="198"/>
      <c r="C108" s="69" t="s">
        <v>240</v>
      </c>
      <c r="D108" s="176"/>
      <c r="E108" s="176"/>
      <c r="F108" s="176">
        <f>COUNTIF(D96:D103,"*V*")</f>
        <v>1</v>
      </c>
      <c r="I108" s="202"/>
      <c r="J108" s="202"/>
      <c r="L108" s="203"/>
      <c r="M108" s="204"/>
      <c r="N108" s="204"/>
      <c r="O108" s="205"/>
      <c r="P108" s="233"/>
      <c r="Q108" s="201"/>
    </row>
    <row r="109" spans="1:19" s="199" customFormat="1" x14ac:dyDescent="0.3">
      <c r="A109" s="198"/>
      <c r="C109" s="69"/>
      <c r="D109" s="176"/>
      <c r="E109" s="176"/>
      <c r="F109" s="176"/>
      <c r="I109" s="202"/>
      <c r="J109" s="202"/>
      <c r="L109" s="203"/>
      <c r="M109" s="204"/>
      <c r="N109" s="204"/>
      <c r="O109" s="205"/>
      <c r="P109" s="233"/>
      <c r="Q109" s="201"/>
    </row>
    <row r="110" spans="1:19" s="199" customFormat="1" x14ac:dyDescent="0.3">
      <c r="A110" s="198"/>
      <c r="C110" s="69" t="s">
        <v>241</v>
      </c>
      <c r="D110" s="176"/>
      <c r="E110" s="176"/>
      <c r="F110" s="176">
        <f>COUNTIF(D96:D103,"*D*")</f>
        <v>8</v>
      </c>
      <c r="I110" s="202"/>
      <c r="J110" s="202"/>
      <c r="L110" s="203"/>
      <c r="M110" s="204"/>
      <c r="N110" s="204"/>
      <c r="O110" s="205"/>
      <c r="P110" s="233"/>
      <c r="Q110" s="201"/>
    </row>
    <row r="111" spans="1:19" s="199" customFormat="1" x14ac:dyDescent="0.3">
      <c r="A111" s="198"/>
      <c r="C111" s="69" t="s">
        <v>242</v>
      </c>
      <c r="D111" s="176"/>
      <c r="E111" s="176"/>
      <c r="F111" s="176">
        <f>COUNTIF(D96:D103,"*S*")</f>
        <v>0</v>
      </c>
      <c r="I111" s="202"/>
      <c r="J111" s="202"/>
      <c r="L111" s="203"/>
      <c r="M111" s="204"/>
      <c r="N111" s="204"/>
      <c r="O111" s="205"/>
      <c r="P111" s="233"/>
      <c r="Q111" s="201"/>
    </row>
    <row r="112" spans="1:19" s="199" customFormat="1" x14ac:dyDescent="0.3">
      <c r="A112" s="198"/>
      <c r="C112" s="69" t="s">
        <v>243</v>
      </c>
      <c r="D112" s="176"/>
      <c r="E112" s="176"/>
      <c r="F112" s="176">
        <f>COUNTIF(D96:D103,"*K*")</f>
        <v>0</v>
      </c>
      <c r="I112" s="202"/>
      <c r="J112" s="202"/>
      <c r="L112" s="203"/>
      <c r="M112" s="204"/>
      <c r="N112" s="204"/>
      <c r="O112" s="205"/>
      <c r="P112" s="233"/>
      <c r="Q112" s="201"/>
    </row>
    <row r="113" spans="1:19" s="199" customFormat="1" x14ac:dyDescent="0.3">
      <c r="A113" s="198"/>
      <c r="C113" s="69" t="s">
        <v>244</v>
      </c>
      <c r="D113" s="176"/>
      <c r="E113" s="176"/>
      <c r="F113" s="176">
        <f>COUNTIF(D96:D103,"*Z*")</f>
        <v>5</v>
      </c>
      <c r="I113" s="202"/>
      <c r="J113" s="202"/>
      <c r="L113" s="203"/>
      <c r="M113" s="204"/>
      <c r="N113" s="204"/>
      <c r="O113" s="205"/>
      <c r="P113" s="233"/>
      <c r="Q113" s="201"/>
    </row>
    <row r="114" spans="1:19" s="199" customFormat="1" x14ac:dyDescent="0.3">
      <c r="A114" s="208" t="s">
        <v>187</v>
      </c>
      <c r="F114" s="200"/>
      <c r="I114" s="202"/>
      <c r="J114" s="202"/>
      <c r="L114" s="203"/>
      <c r="M114" s="204"/>
      <c r="N114" s="204"/>
      <c r="O114" s="205"/>
      <c r="P114" s="233"/>
      <c r="Q114" s="201"/>
    </row>
    <row r="115" spans="1:19" s="199" customFormat="1" ht="28.8" x14ac:dyDescent="0.3">
      <c r="A115" s="198">
        <v>42220</v>
      </c>
      <c r="B115" s="199" t="s">
        <v>338</v>
      </c>
      <c r="C115" s="199" t="s">
        <v>335</v>
      </c>
      <c r="D115" s="199" t="s">
        <v>337</v>
      </c>
      <c r="E115" s="199" t="s">
        <v>248</v>
      </c>
      <c r="F115" s="200">
        <v>51</v>
      </c>
      <c r="G115" s="199" t="s">
        <v>336</v>
      </c>
      <c r="H115" s="199" t="s">
        <v>111</v>
      </c>
      <c r="I115" s="202">
        <v>5.0999999999999996</v>
      </c>
      <c r="J115" s="202">
        <v>1.7</v>
      </c>
      <c r="K115" s="199" t="s">
        <v>43</v>
      </c>
      <c r="L115" s="203">
        <v>0</v>
      </c>
      <c r="M115" s="204">
        <v>0</v>
      </c>
      <c r="N115" s="204">
        <v>0</v>
      </c>
      <c r="O115" s="205">
        <v>0</v>
      </c>
      <c r="P115" s="233">
        <v>13</v>
      </c>
      <c r="Q115" s="201">
        <v>9.9</v>
      </c>
      <c r="R115" s="199" t="s">
        <v>235</v>
      </c>
      <c r="S115" s="199" t="s">
        <v>278</v>
      </c>
    </row>
    <row r="116" spans="1:19" s="199" customFormat="1" ht="28.8" x14ac:dyDescent="0.3">
      <c r="A116" s="198">
        <v>42221</v>
      </c>
      <c r="B116" s="199" t="s">
        <v>339</v>
      </c>
      <c r="C116" s="199" t="s">
        <v>335</v>
      </c>
      <c r="D116" s="199" t="s">
        <v>342</v>
      </c>
      <c r="E116" s="199" t="s">
        <v>248</v>
      </c>
      <c r="F116" s="200">
        <v>60</v>
      </c>
      <c r="G116" s="199" t="s">
        <v>284</v>
      </c>
      <c r="H116" s="199" t="s">
        <v>111</v>
      </c>
      <c r="I116" s="202">
        <v>5</v>
      </c>
      <c r="J116" s="202">
        <v>1.5</v>
      </c>
      <c r="K116" s="199" t="s">
        <v>50</v>
      </c>
      <c r="L116" s="203">
        <v>3.6</v>
      </c>
      <c r="M116" s="204">
        <v>0.5</v>
      </c>
      <c r="N116" s="204">
        <v>0</v>
      </c>
      <c r="O116" s="205">
        <v>0</v>
      </c>
      <c r="P116" s="233">
        <v>221</v>
      </c>
      <c r="Q116" s="201">
        <v>2</v>
      </c>
      <c r="R116" s="199" t="s">
        <v>235</v>
      </c>
      <c r="S116" s="199" t="s">
        <v>340</v>
      </c>
    </row>
    <row r="117" spans="1:19" s="199" customFormat="1" ht="28.8" x14ac:dyDescent="0.3">
      <c r="A117" s="198">
        <v>42226</v>
      </c>
      <c r="B117" s="209" t="s">
        <v>344</v>
      </c>
      <c r="C117" s="199" t="s">
        <v>268</v>
      </c>
      <c r="D117" s="199" t="s">
        <v>342</v>
      </c>
      <c r="E117" s="199" t="s">
        <v>248</v>
      </c>
      <c r="F117" s="200">
        <v>65</v>
      </c>
      <c r="G117" s="199" t="s">
        <v>341</v>
      </c>
      <c r="H117" s="199" t="s">
        <v>44</v>
      </c>
      <c r="I117" s="202">
        <v>4</v>
      </c>
      <c r="J117" s="202">
        <v>1.3</v>
      </c>
      <c r="K117" s="199" t="s">
        <v>50</v>
      </c>
      <c r="L117" s="203">
        <v>7.2</v>
      </c>
      <c r="M117" s="204">
        <v>1.2</v>
      </c>
      <c r="N117" s="204">
        <v>0</v>
      </c>
      <c r="O117" s="205">
        <v>0</v>
      </c>
      <c r="P117" s="233">
        <v>248</v>
      </c>
      <c r="Q117" s="201">
        <v>0.1</v>
      </c>
      <c r="R117" s="199" t="s">
        <v>235</v>
      </c>
    </row>
    <row r="118" spans="1:19" s="199" customFormat="1" x14ac:dyDescent="0.3">
      <c r="A118" s="198">
        <v>42230</v>
      </c>
      <c r="B118" s="209">
        <v>0.50694444444444442</v>
      </c>
      <c r="C118" s="199" t="s">
        <v>268</v>
      </c>
      <c r="D118" s="199" t="s">
        <v>345</v>
      </c>
      <c r="E118" s="199" t="s">
        <v>248</v>
      </c>
      <c r="F118" s="200">
        <v>60</v>
      </c>
      <c r="G118" s="199" t="s">
        <v>341</v>
      </c>
      <c r="H118" s="199" t="s">
        <v>69</v>
      </c>
      <c r="I118" s="202"/>
      <c r="J118" s="202"/>
      <c r="L118" s="203">
        <v>0</v>
      </c>
      <c r="M118" s="204">
        <v>0</v>
      </c>
      <c r="N118" s="204">
        <v>0</v>
      </c>
      <c r="O118" s="205">
        <v>0</v>
      </c>
      <c r="P118" s="233">
        <v>2</v>
      </c>
      <c r="Q118" s="201">
        <v>14.5</v>
      </c>
      <c r="R118" s="199" t="s">
        <v>235</v>
      </c>
    </row>
    <row r="119" spans="1:19" s="199" customFormat="1" ht="28.8" x14ac:dyDescent="0.3">
      <c r="A119" s="198">
        <v>42231</v>
      </c>
      <c r="B119" s="209" t="s">
        <v>347</v>
      </c>
      <c r="C119" s="199" t="s">
        <v>268</v>
      </c>
      <c r="D119" s="199" t="s">
        <v>345</v>
      </c>
      <c r="E119" s="199" t="s">
        <v>248</v>
      </c>
      <c r="F119" s="200">
        <v>56</v>
      </c>
      <c r="G119" s="199" t="s">
        <v>341</v>
      </c>
      <c r="H119" s="199" t="s">
        <v>43</v>
      </c>
      <c r="I119" s="202"/>
      <c r="J119" s="202"/>
      <c r="L119" s="203">
        <v>0</v>
      </c>
      <c r="M119" s="204">
        <v>0</v>
      </c>
      <c r="N119" s="204">
        <v>0</v>
      </c>
      <c r="O119" s="205">
        <v>0</v>
      </c>
      <c r="P119" s="233">
        <v>35</v>
      </c>
      <c r="Q119" s="201">
        <v>14</v>
      </c>
      <c r="R119" s="199" t="s">
        <v>235</v>
      </c>
      <c r="S119" s="199" t="s">
        <v>340</v>
      </c>
    </row>
    <row r="120" spans="1:19" s="199" customFormat="1" ht="28.8" x14ac:dyDescent="0.3">
      <c r="A120" s="198">
        <v>42232</v>
      </c>
      <c r="B120" s="209" t="s">
        <v>348</v>
      </c>
      <c r="C120" s="199" t="s">
        <v>251</v>
      </c>
      <c r="D120" s="199" t="s">
        <v>349</v>
      </c>
      <c r="E120" s="199" t="s">
        <v>232</v>
      </c>
      <c r="F120" s="200">
        <v>63</v>
      </c>
      <c r="G120" s="199" t="s">
        <v>256</v>
      </c>
      <c r="H120" s="199" t="s">
        <v>111</v>
      </c>
      <c r="I120" s="202">
        <v>8.4</v>
      </c>
      <c r="J120" s="202">
        <v>3.1</v>
      </c>
      <c r="K120" s="199" t="s">
        <v>111</v>
      </c>
      <c r="L120" s="203">
        <v>0</v>
      </c>
      <c r="M120" s="204">
        <v>0</v>
      </c>
      <c r="N120" s="204">
        <v>0</v>
      </c>
      <c r="O120" s="205">
        <v>0</v>
      </c>
      <c r="P120" s="233">
        <v>86</v>
      </c>
      <c r="Q120" s="201">
        <v>8.9</v>
      </c>
      <c r="R120" s="199" t="s">
        <v>235</v>
      </c>
      <c r="S120" s="199" t="s">
        <v>278</v>
      </c>
    </row>
    <row r="121" spans="1:19" s="199" customFormat="1" x14ac:dyDescent="0.3">
      <c r="A121" s="198">
        <v>42233</v>
      </c>
      <c r="B121" s="209" t="s">
        <v>352</v>
      </c>
      <c r="D121" s="199" t="s">
        <v>361</v>
      </c>
      <c r="E121" s="199" t="s">
        <v>248</v>
      </c>
      <c r="F121" s="200"/>
      <c r="G121" s="199" t="s">
        <v>353</v>
      </c>
      <c r="H121" s="199" t="s">
        <v>49</v>
      </c>
      <c r="I121" s="202">
        <v>0.5</v>
      </c>
      <c r="J121" s="202">
        <v>0</v>
      </c>
      <c r="K121" s="199" t="s">
        <v>50</v>
      </c>
      <c r="L121" s="203">
        <v>0</v>
      </c>
      <c r="M121" s="204">
        <v>0</v>
      </c>
      <c r="N121" s="204">
        <v>0</v>
      </c>
      <c r="O121" s="205">
        <v>0</v>
      </c>
      <c r="P121" s="233">
        <v>20</v>
      </c>
      <c r="Q121" s="201">
        <v>3</v>
      </c>
      <c r="R121" s="199" t="s">
        <v>235</v>
      </c>
    </row>
    <row r="122" spans="1:19" s="199" customFormat="1" x14ac:dyDescent="0.3">
      <c r="A122" s="198"/>
      <c r="F122" s="200"/>
      <c r="I122" s="202"/>
      <c r="J122" s="202"/>
      <c r="L122" s="203"/>
      <c r="M122" s="204"/>
      <c r="N122" s="204"/>
      <c r="O122" s="205"/>
      <c r="P122" s="233"/>
      <c r="Q122" s="201"/>
    </row>
    <row r="123" spans="1:19" s="199" customFormat="1" x14ac:dyDescent="0.3">
      <c r="A123" s="198"/>
      <c r="C123" s="69" t="s">
        <v>236</v>
      </c>
      <c r="D123" s="176"/>
      <c r="E123" s="176"/>
      <c r="F123" s="176">
        <f>COUNTIF(R115:R122,"*áno*")</f>
        <v>7</v>
      </c>
      <c r="I123" s="202"/>
      <c r="J123" s="202"/>
      <c r="L123" s="203"/>
      <c r="M123" s="204"/>
      <c r="O123" s="205"/>
      <c r="P123" s="233"/>
      <c r="Q123" s="201"/>
    </row>
    <row r="124" spans="1:19" s="199" customFormat="1" x14ac:dyDescent="0.3">
      <c r="A124" s="198"/>
      <c r="C124" s="69" t="s">
        <v>237</v>
      </c>
      <c r="D124" s="176"/>
      <c r="E124" s="176"/>
      <c r="F124" s="176">
        <f>COUNTIF(D115:D122,"*w*")</f>
        <v>7</v>
      </c>
      <c r="I124" s="202"/>
      <c r="J124" s="202"/>
      <c r="L124" s="203"/>
      <c r="M124" s="204"/>
      <c r="N124" s="204"/>
      <c r="O124" s="205"/>
      <c r="P124" s="233"/>
      <c r="Q124" s="201"/>
    </row>
    <row r="125" spans="1:19" s="199" customFormat="1" x14ac:dyDescent="0.3">
      <c r="A125" s="198"/>
      <c r="C125" s="69" t="s">
        <v>238</v>
      </c>
      <c r="D125" s="176"/>
      <c r="E125" s="176"/>
      <c r="F125" s="176">
        <f>COUNTIF(D115:D122,"*P*")</f>
        <v>2</v>
      </c>
      <c r="I125" s="202"/>
      <c r="J125" s="202"/>
      <c r="L125" s="203"/>
      <c r="M125" s="204"/>
      <c r="N125" s="204"/>
      <c r="O125" s="205"/>
      <c r="P125" s="233"/>
      <c r="Q125" s="201"/>
    </row>
    <row r="126" spans="1:19" s="199" customFormat="1" x14ac:dyDescent="0.3">
      <c r="A126" s="198"/>
      <c r="C126" s="69" t="s">
        <v>239</v>
      </c>
      <c r="D126" s="176"/>
      <c r="E126" s="176"/>
      <c r="F126" s="176">
        <f>COUNTIF(D115:D122,"*L*")</f>
        <v>1</v>
      </c>
      <c r="I126" s="202"/>
      <c r="J126" s="202"/>
      <c r="L126" s="203"/>
      <c r="M126" s="204"/>
      <c r="N126" s="204"/>
      <c r="O126" s="205"/>
      <c r="P126" s="233"/>
      <c r="Q126" s="201"/>
    </row>
    <row r="127" spans="1:19" s="199" customFormat="1" x14ac:dyDescent="0.3">
      <c r="A127" s="198"/>
      <c r="C127" s="69" t="s">
        <v>240</v>
      </c>
      <c r="D127" s="176"/>
      <c r="E127" s="176"/>
      <c r="F127" s="176">
        <f>COUNTIF(D115:D122,"*V*")</f>
        <v>4</v>
      </c>
      <c r="I127" s="202"/>
      <c r="J127" s="202"/>
      <c r="L127" s="203"/>
      <c r="M127" s="204"/>
      <c r="N127" s="204"/>
      <c r="O127" s="205"/>
      <c r="P127" s="233"/>
      <c r="Q127" s="201"/>
    </row>
    <row r="128" spans="1:19" s="199" customFormat="1" x14ac:dyDescent="0.3">
      <c r="A128" s="198"/>
      <c r="C128" s="69"/>
      <c r="D128" s="176"/>
      <c r="E128" s="176"/>
      <c r="F128" s="176"/>
      <c r="I128" s="202"/>
      <c r="J128" s="202"/>
      <c r="L128" s="203"/>
      <c r="M128" s="204"/>
      <c r="N128" s="204"/>
      <c r="O128" s="205"/>
      <c r="P128" s="233"/>
      <c r="Q128" s="201"/>
    </row>
    <row r="129" spans="1:19" s="199" customFormat="1" x14ac:dyDescent="0.3">
      <c r="A129" s="198"/>
      <c r="C129" s="69" t="s">
        <v>241</v>
      </c>
      <c r="D129" s="176"/>
      <c r="E129" s="176"/>
      <c r="F129" s="176">
        <f>COUNTIF(D115:D122,"*D*")</f>
        <v>4</v>
      </c>
      <c r="I129" s="202"/>
      <c r="J129" s="202"/>
      <c r="L129" s="203"/>
      <c r="M129" s="204"/>
      <c r="N129" s="204"/>
      <c r="O129" s="205"/>
      <c r="P129" s="233"/>
      <c r="Q129" s="201"/>
    </row>
    <row r="130" spans="1:19" s="199" customFormat="1" x14ac:dyDescent="0.3">
      <c r="A130" s="198"/>
      <c r="C130" s="69" t="s">
        <v>242</v>
      </c>
      <c r="D130" s="176"/>
      <c r="E130" s="176"/>
      <c r="F130" s="176">
        <f>COUNTIF(D115:D122,"*S*")</f>
        <v>0</v>
      </c>
      <c r="I130" s="202"/>
      <c r="J130" s="202"/>
      <c r="L130" s="203"/>
      <c r="M130" s="204"/>
      <c r="N130" s="204"/>
      <c r="O130" s="205"/>
      <c r="P130" s="233"/>
      <c r="Q130" s="201"/>
    </row>
    <row r="131" spans="1:19" s="199" customFormat="1" x14ac:dyDescent="0.3">
      <c r="A131" s="198"/>
      <c r="C131" s="69" t="s">
        <v>243</v>
      </c>
      <c r="D131" s="176"/>
      <c r="E131" s="176"/>
      <c r="F131" s="176">
        <f>COUNTIF(D115:D122,"*K*")</f>
        <v>0</v>
      </c>
      <c r="I131" s="202"/>
      <c r="J131" s="202"/>
      <c r="L131" s="203"/>
      <c r="M131" s="204"/>
      <c r="N131" s="204"/>
      <c r="O131" s="205"/>
      <c r="P131" s="233"/>
      <c r="Q131" s="201"/>
    </row>
    <row r="132" spans="1:19" s="199" customFormat="1" x14ac:dyDescent="0.3">
      <c r="A132" s="198"/>
      <c r="C132" s="69" t="s">
        <v>244</v>
      </c>
      <c r="D132" s="176"/>
      <c r="E132" s="176"/>
      <c r="F132" s="176">
        <f>COUNTIF(D115:D122,"*Z*")</f>
        <v>0</v>
      </c>
      <c r="I132" s="202"/>
      <c r="J132" s="202"/>
      <c r="L132" s="203"/>
      <c r="M132" s="204"/>
      <c r="N132" s="204"/>
      <c r="O132" s="205"/>
      <c r="P132" s="233"/>
      <c r="Q132" s="201"/>
    </row>
    <row r="133" spans="1:19" s="199" customFormat="1" x14ac:dyDescent="0.3">
      <c r="A133" s="198"/>
      <c r="C133" s="212"/>
      <c r="I133" s="202"/>
      <c r="J133" s="202"/>
      <c r="L133" s="203"/>
      <c r="M133" s="204"/>
      <c r="N133" s="204"/>
      <c r="O133" s="205"/>
      <c r="P133" s="233"/>
      <c r="Q133" s="201"/>
    </row>
    <row r="134" spans="1:19" s="199" customFormat="1" x14ac:dyDescent="0.3">
      <c r="A134" s="208" t="s">
        <v>188</v>
      </c>
      <c r="F134" s="200"/>
      <c r="I134" s="202"/>
      <c r="J134" s="202"/>
      <c r="L134" s="203"/>
      <c r="M134" s="204"/>
      <c r="N134" s="204"/>
      <c r="O134" s="205"/>
      <c r="P134" s="233"/>
      <c r="Q134" s="201"/>
    </row>
    <row r="135" spans="1:19" s="199" customFormat="1" ht="28.8" x14ac:dyDescent="0.3">
      <c r="A135" s="198">
        <v>42250</v>
      </c>
      <c r="B135" s="199" t="s">
        <v>354</v>
      </c>
      <c r="C135" s="199" t="s">
        <v>251</v>
      </c>
      <c r="D135" s="199" t="s">
        <v>357</v>
      </c>
      <c r="E135" s="199" t="s">
        <v>261</v>
      </c>
      <c r="F135" s="200">
        <v>50</v>
      </c>
      <c r="G135" s="199" t="s">
        <v>256</v>
      </c>
      <c r="H135" s="199" t="s">
        <v>69</v>
      </c>
      <c r="I135" s="202">
        <v>1.7</v>
      </c>
      <c r="J135" s="202">
        <v>0.2</v>
      </c>
      <c r="K135" s="199" t="s">
        <v>49</v>
      </c>
      <c r="L135" s="203">
        <v>0</v>
      </c>
      <c r="M135" s="204">
        <v>0</v>
      </c>
      <c r="N135" s="204">
        <v>0</v>
      </c>
      <c r="O135" s="205">
        <v>0</v>
      </c>
      <c r="P135" s="233">
        <v>8</v>
      </c>
      <c r="Q135" s="201">
        <v>8.9</v>
      </c>
      <c r="R135" s="199" t="s">
        <v>235</v>
      </c>
    </row>
    <row r="136" spans="1:19" s="199" customFormat="1" ht="28.8" x14ac:dyDescent="0.3">
      <c r="A136" s="198">
        <v>42251</v>
      </c>
      <c r="B136" s="199" t="s">
        <v>355</v>
      </c>
      <c r="C136" s="199" t="s">
        <v>251</v>
      </c>
      <c r="D136" s="199" t="s">
        <v>356</v>
      </c>
      <c r="E136" s="199" t="s">
        <v>261</v>
      </c>
      <c r="F136" s="200">
        <v>62</v>
      </c>
      <c r="G136" s="199" t="s">
        <v>256</v>
      </c>
      <c r="H136" s="199" t="s">
        <v>358</v>
      </c>
      <c r="I136" s="202">
        <v>3.4</v>
      </c>
      <c r="J136" s="202">
        <v>0.5</v>
      </c>
      <c r="K136" s="199" t="s">
        <v>49</v>
      </c>
      <c r="L136" s="203">
        <v>25</v>
      </c>
      <c r="M136" s="204">
        <v>23</v>
      </c>
      <c r="N136" s="204">
        <v>0</v>
      </c>
      <c r="O136" s="205">
        <v>0</v>
      </c>
      <c r="P136" s="233">
        <v>248</v>
      </c>
      <c r="Q136" s="237">
        <v>0.2</v>
      </c>
      <c r="R136" s="199" t="s">
        <v>235</v>
      </c>
    </row>
    <row r="137" spans="1:19" s="199" customFormat="1" ht="28.8" x14ac:dyDescent="0.3">
      <c r="A137" s="198">
        <v>42253</v>
      </c>
      <c r="B137" s="209" t="s">
        <v>362</v>
      </c>
      <c r="C137" s="199" t="s">
        <v>231</v>
      </c>
      <c r="D137" s="199" t="s">
        <v>357</v>
      </c>
      <c r="E137" s="199" t="s">
        <v>261</v>
      </c>
      <c r="F137" s="200">
        <v>55</v>
      </c>
      <c r="G137" s="199" t="s">
        <v>254</v>
      </c>
      <c r="H137" s="199" t="s">
        <v>363</v>
      </c>
      <c r="I137" s="202">
        <v>5.8</v>
      </c>
      <c r="J137" s="202"/>
      <c r="K137" s="199" t="s">
        <v>50</v>
      </c>
      <c r="L137" s="203">
        <v>3.6</v>
      </c>
      <c r="M137" s="204">
        <v>0.3</v>
      </c>
      <c r="N137" s="204">
        <v>0</v>
      </c>
      <c r="O137" s="205">
        <v>0</v>
      </c>
      <c r="P137" s="233">
        <v>36</v>
      </c>
      <c r="Q137" s="237">
        <v>9.3000000000000007</v>
      </c>
      <c r="R137" s="199" t="s">
        <v>235</v>
      </c>
      <c r="S137" s="199" t="s">
        <v>364</v>
      </c>
    </row>
    <row r="138" spans="1:19" s="199" customFormat="1" ht="28.8" x14ac:dyDescent="0.3">
      <c r="A138" s="198">
        <v>42266</v>
      </c>
      <c r="B138" s="209" t="s">
        <v>368</v>
      </c>
      <c r="C138" s="199" t="s">
        <v>251</v>
      </c>
      <c r="D138" s="199" t="s">
        <v>283</v>
      </c>
      <c r="E138" s="199" t="s">
        <v>248</v>
      </c>
      <c r="F138" s="200">
        <v>51</v>
      </c>
      <c r="G138" s="199" t="s">
        <v>256</v>
      </c>
      <c r="H138" s="199" t="s">
        <v>48</v>
      </c>
      <c r="I138" s="202">
        <v>3.7</v>
      </c>
      <c r="J138" s="202">
        <v>1</v>
      </c>
      <c r="K138" s="199" t="s">
        <v>49</v>
      </c>
      <c r="L138" s="203">
        <v>10.8</v>
      </c>
      <c r="M138" s="204">
        <v>1.8</v>
      </c>
      <c r="N138" s="204">
        <v>0</v>
      </c>
      <c r="O138" s="205">
        <v>0</v>
      </c>
      <c r="P138" s="233">
        <v>21</v>
      </c>
      <c r="Q138" s="237">
        <v>3.9</v>
      </c>
      <c r="R138" s="199" t="s">
        <v>235</v>
      </c>
    </row>
    <row r="139" spans="1:19" s="199" customFormat="1" ht="28.8" x14ac:dyDescent="0.3">
      <c r="A139" s="198">
        <v>42266</v>
      </c>
      <c r="B139" s="209" t="s">
        <v>370</v>
      </c>
      <c r="C139" s="199" t="s">
        <v>251</v>
      </c>
      <c r="D139" s="199" t="s">
        <v>369</v>
      </c>
      <c r="E139" s="199" t="s">
        <v>261</v>
      </c>
      <c r="F139" s="200">
        <v>60</v>
      </c>
      <c r="G139" s="199" t="s">
        <v>256</v>
      </c>
      <c r="H139" s="199" t="s">
        <v>358</v>
      </c>
      <c r="I139" s="202"/>
      <c r="J139" s="202"/>
      <c r="L139" s="203">
        <v>8.1999999999999993</v>
      </c>
      <c r="M139" s="204">
        <v>3</v>
      </c>
      <c r="N139" s="204">
        <v>0</v>
      </c>
      <c r="O139" s="205">
        <v>0</v>
      </c>
      <c r="P139" s="233">
        <v>33</v>
      </c>
      <c r="Q139" s="201">
        <v>1</v>
      </c>
      <c r="R139" s="199" t="s">
        <v>235</v>
      </c>
      <c r="S139" s="199" t="s">
        <v>373</v>
      </c>
    </row>
    <row r="140" spans="1:19" s="199" customFormat="1" ht="28.8" x14ac:dyDescent="0.3">
      <c r="A140" s="198">
        <v>42266</v>
      </c>
      <c r="B140" s="209" t="s">
        <v>372</v>
      </c>
      <c r="C140" s="199" t="s">
        <v>251</v>
      </c>
      <c r="D140" s="199" t="s">
        <v>127</v>
      </c>
      <c r="E140" s="199" t="s">
        <v>248</v>
      </c>
      <c r="F140" s="200">
        <v>50</v>
      </c>
      <c r="G140" s="199" t="s">
        <v>256</v>
      </c>
      <c r="H140" s="199" t="s">
        <v>48</v>
      </c>
      <c r="I140" s="202"/>
      <c r="J140" s="202"/>
      <c r="L140" s="203">
        <v>0</v>
      </c>
      <c r="M140" s="204">
        <v>0</v>
      </c>
      <c r="N140" s="204">
        <v>0</v>
      </c>
      <c r="O140" s="205">
        <v>0</v>
      </c>
      <c r="P140" s="233">
        <v>21</v>
      </c>
      <c r="Q140" s="201">
        <v>7</v>
      </c>
      <c r="R140" s="199" t="s">
        <v>235</v>
      </c>
    </row>
    <row r="141" spans="1:19" s="199" customFormat="1" ht="28.8" x14ac:dyDescent="0.3">
      <c r="A141" s="198">
        <v>42267</v>
      </c>
      <c r="B141" s="209" t="s">
        <v>374</v>
      </c>
      <c r="C141" s="199" t="s">
        <v>251</v>
      </c>
      <c r="D141" s="199" t="s">
        <v>356</v>
      </c>
      <c r="E141" s="199" t="s">
        <v>261</v>
      </c>
      <c r="F141" s="200">
        <v>57</v>
      </c>
      <c r="G141" s="199" t="s">
        <v>256</v>
      </c>
      <c r="H141" s="199" t="s">
        <v>358</v>
      </c>
      <c r="I141" s="202"/>
      <c r="J141" s="202"/>
      <c r="L141" s="203">
        <v>14.4</v>
      </c>
      <c r="M141" s="204">
        <v>10</v>
      </c>
      <c r="N141" s="204">
        <v>0</v>
      </c>
      <c r="O141" s="205">
        <v>0</v>
      </c>
      <c r="P141" s="233">
        <v>424</v>
      </c>
      <c r="Q141" s="201">
        <v>0.2</v>
      </c>
      <c r="R141" s="199" t="s">
        <v>235</v>
      </c>
    </row>
    <row r="142" spans="1:19" s="199" customFormat="1" x14ac:dyDescent="0.3">
      <c r="A142" s="198"/>
      <c r="B142" s="209"/>
      <c r="F142" s="200"/>
      <c r="I142" s="202"/>
      <c r="J142" s="202"/>
      <c r="L142" s="203"/>
      <c r="M142" s="204"/>
      <c r="N142" s="204"/>
      <c r="O142" s="205"/>
      <c r="P142" s="233"/>
      <c r="Q142" s="201"/>
    </row>
    <row r="143" spans="1:19" s="199" customFormat="1" x14ac:dyDescent="0.3">
      <c r="A143" s="198"/>
      <c r="B143" s="209"/>
      <c r="C143" s="69" t="s">
        <v>236</v>
      </c>
      <c r="D143" s="176"/>
      <c r="E143" s="176"/>
      <c r="F143" s="176">
        <f>COUNTIF(R135:R139,"*áno*")</f>
        <v>5</v>
      </c>
      <c r="I143" s="202"/>
      <c r="J143" s="202"/>
      <c r="L143" s="203"/>
      <c r="M143" s="204"/>
      <c r="N143" s="204"/>
      <c r="O143" s="205"/>
      <c r="P143" s="233"/>
      <c r="Q143" s="201"/>
    </row>
    <row r="144" spans="1:19" s="199" customFormat="1" x14ac:dyDescent="0.3">
      <c r="A144" s="198"/>
      <c r="B144" s="209"/>
      <c r="C144" s="69" t="s">
        <v>237</v>
      </c>
      <c r="D144" s="176"/>
      <c r="E144" s="176"/>
      <c r="F144" s="176">
        <f>COUNTIF(D135:D139,"*w*")</f>
        <v>4</v>
      </c>
      <c r="I144" s="202"/>
      <c r="J144" s="202"/>
      <c r="L144" s="203"/>
      <c r="M144" s="204"/>
      <c r="N144" s="204"/>
      <c r="O144" s="205"/>
      <c r="P144" s="233"/>
      <c r="Q144" s="201"/>
    </row>
    <row r="145" spans="1:17" s="199" customFormat="1" x14ac:dyDescent="0.3">
      <c r="A145" s="198"/>
      <c r="B145" s="209"/>
      <c r="C145" s="69" t="s">
        <v>238</v>
      </c>
      <c r="D145" s="176"/>
      <c r="E145" s="176"/>
      <c r="F145" s="176">
        <f>COUNTIF(D135:D139,"*P*")</f>
        <v>2</v>
      </c>
      <c r="I145" s="202"/>
      <c r="J145" s="202"/>
      <c r="L145" s="203"/>
      <c r="M145" s="204"/>
      <c r="N145" s="204"/>
      <c r="O145" s="205"/>
      <c r="P145" s="233"/>
      <c r="Q145" s="201"/>
    </row>
    <row r="146" spans="1:17" s="199" customFormat="1" x14ac:dyDescent="0.3">
      <c r="A146" s="198"/>
      <c r="B146" s="209"/>
      <c r="C146" s="69" t="s">
        <v>239</v>
      </c>
      <c r="D146" s="176"/>
      <c r="E146" s="176"/>
      <c r="F146" s="176">
        <f>COUNTIF(D135:D139,"*L*")</f>
        <v>1</v>
      </c>
      <c r="I146" s="202"/>
      <c r="J146" s="202"/>
      <c r="L146" s="203"/>
      <c r="M146" s="204"/>
      <c r="N146" s="204"/>
      <c r="O146" s="205"/>
      <c r="P146" s="233"/>
      <c r="Q146" s="201"/>
    </row>
    <row r="147" spans="1:17" s="199" customFormat="1" x14ac:dyDescent="0.3">
      <c r="A147" s="198"/>
      <c r="C147" s="69" t="s">
        <v>240</v>
      </c>
      <c r="D147" s="176"/>
      <c r="E147" s="176"/>
      <c r="F147" s="176">
        <f>COUNTIF(D135:D139,"*V*")</f>
        <v>2</v>
      </c>
      <c r="I147" s="202"/>
      <c r="J147" s="202"/>
      <c r="L147" s="203"/>
      <c r="M147" s="204"/>
      <c r="N147" s="204"/>
      <c r="O147" s="205"/>
      <c r="P147" s="233"/>
      <c r="Q147" s="201"/>
    </row>
    <row r="148" spans="1:17" s="199" customFormat="1" x14ac:dyDescent="0.3">
      <c r="A148" s="198"/>
      <c r="C148" s="69"/>
      <c r="D148" s="176"/>
      <c r="E148" s="176"/>
      <c r="F148" s="176"/>
      <c r="I148" s="202"/>
      <c r="J148" s="202"/>
      <c r="L148" s="203"/>
      <c r="M148" s="204"/>
      <c r="N148" s="204"/>
      <c r="O148" s="205"/>
      <c r="P148" s="233"/>
      <c r="Q148" s="201"/>
    </row>
    <row r="149" spans="1:17" s="199" customFormat="1" x14ac:dyDescent="0.3">
      <c r="A149" s="198"/>
      <c r="C149" s="69" t="s">
        <v>241</v>
      </c>
      <c r="D149" s="176"/>
      <c r="E149" s="176"/>
      <c r="F149" s="176">
        <f>COUNTIF(D135:D139,"*D*")</f>
        <v>5</v>
      </c>
      <c r="I149" s="202"/>
      <c r="J149" s="202"/>
      <c r="L149" s="203"/>
      <c r="M149" s="204"/>
      <c r="N149" s="204"/>
      <c r="O149" s="205"/>
      <c r="P149" s="233"/>
      <c r="Q149" s="201"/>
    </row>
    <row r="150" spans="1:17" s="199" customFormat="1" x14ac:dyDescent="0.3">
      <c r="A150" s="198"/>
      <c r="C150" s="69" t="s">
        <v>242</v>
      </c>
      <c r="D150" s="176"/>
      <c r="E150" s="176"/>
      <c r="F150" s="176">
        <f>COUNTIF(D135:D139,"*S*")</f>
        <v>0</v>
      </c>
      <c r="I150" s="202"/>
      <c r="J150" s="202"/>
      <c r="L150" s="203"/>
      <c r="M150" s="204"/>
      <c r="N150" s="204"/>
      <c r="O150" s="205"/>
      <c r="P150" s="233"/>
      <c r="Q150" s="201"/>
    </row>
    <row r="151" spans="1:17" s="199" customFormat="1" x14ac:dyDescent="0.3">
      <c r="A151" s="198"/>
      <c r="C151" s="69" t="s">
        <v>243</v>
      </c>
      <c r="D151" s="176"/>
      <c r="E151" s="176"/>
      <c r="F151" s="176">
        <f>COUNTIF(D135:D139,"*K*")</f>
        <v>0</v>
      </c>
      <c r="I151" s="202"/>
      <c r="J151" s="202"/>
      <c r="L151" s="203"/>
      <c r="M151" s="204"/>
      <c r="N151" s="204"/>
      <c r="O151" s="205"/>
      <c r="P151" s="233"/>
      <c r="Q151" s="201"/>
    </row>
    <row r="152" spans="1:17" s="199" customFormat="1" x14ac:dyDescent="0.3">
      <c r="A152" s="198"/>
      <c r="C152" s="69" t="s">
        <v>244</v>
      </c>
      <c r="D152" s="176"/>
      <c r="E152" s="176"/>
      <c r="F152" s="176">
        <f>COUNTIF(D135:D139,"*Z*")</f>
        <v>5</v>
      </c>
      <c r="I152" s="202"/>
      <c r="J152" s="202"/>
      <c r="L152" s="203"/>
      <c r="M152" s="204"/>
      <c r="N152" s="204"/>
      <c r="O152" s="205"/>
      <c r="P152" s="233"/>
      <c r="Q152" s="201"/>
    </row>
    <row r="153" spans="1:17" s="199" customFormat="1" x14ac:dyDescent="0.3">
      <c r="A153" s="198"/>
      <c r="C153" s="212"/>
      <c r="I153" s="202"/>
      <c r="J153" s="202"/>
      <c r="L153" s="203"/>
      <c r="M153" s="204"/>
      <c r="N153" s="204"/>
      <c r="O153" s="205"/>
      <c r="P153" s="233"/>
      <c r="Q153" s="201"/>
    </row>
    <row r="154" spans="1:17" s="199" customFormat="1" x14ac:dyDescent="0.3">
      <c r="A154" s="208" t="s">
        <v>367</v>
      </c>
      <c r="F154" s="200"/>
      <c r="I154" s="202"/>
      <c r="J154" s="202"/>
      <c r="L154" s="203"/>
      <c r="M154" s="204"/>
      <c r="N154" s="204"/>
      <c r="O154" s="205"/>
      <c r="P154" s="233"/>
      <c r="Q154" s="201"/>
    </row>
    <row r="155" spans="1:17" s="199" customFormat="1" x14ac:dyDescent="0.3">
      <c r="A155" s="198"/>
      <c r="C155" s="212"/>
      <c r="I155" s="202"/>
      <c r="J155" s="202"/>
      <c r="L155" s="203"/>
      <c r="M155" s="204"/>
      <c r="N155" s="204"/>
      <c r="O155" s="205"/>
      <c r="P155" s="233"/>
      <c r="Q155" s="201"/>
    </row>
    <row r="156" spans="1:17" s="199" customFormat="1" x14ac:dyDescent="0.3">
      <c r="A156" s="198"/>
      <c r="C156" s="212"/>
      <c r="I156" s="202"/>
      <c r="J156" s="202"/>
      <c r="L156" s="203"/>
      <c r="M156" s="204"/>
      <c r="N156" s="204"/>
      <c r="O156" s="205"/>
      <c r="P156" s="233"/>
      <c r="Q156" s="201"/>
    </row>
    <row r="157" spans="1:17" s="199" customFormat="1" x14ac:dyDescent="0.3">
      <c r="A157" s="198"/>
      <c r="C157" s="212"/>
      <c r="I157" s="202"/>
      <c r="J157" s="202"/>
      <c r="L157" s="203"/>
      <c r="M157" s="204"/>
      <c r="N157" s="204"/>
      <c r="O157" s="205"/>
      <c r="P157" s="233"/>
      <c r="Q157" s="201"/>
    </row>
    <row r="158" spans="1:17" s="199" customFormat="1" x14ac:dyDescent="0.3">
      <c r="A158" s="198"/>
      <c r="C158" s="69" t="s">
        <v>236</v>
      </c>
      <c r="D158" s="176"/>
      <c r="E158" s="176"/>
      <c r="F158" s="176">
        <f>COUNTIF(R155:R157,"*áno*")</f>
        <v>0</v>
      </c>
      <c r="I158" s="202"/>
      <c r="J158" s="202"/>
      <c r="L158" s="203"/>
      <c r="M158" s="204"/>
      <c r="N158" s="204"/>
      <c r="O158" s="205"/>
      <c r="P158" s="233"/>
      <c r="Q158" s="201"/>
    </row>
    <row r="159" spans="1:17" s="199" customFormat="1" x14ac:dyDescent="0.3">
      <c r="A159" s="198"/>
      <c r="C159" s="69" t="s">
        <v>237</v>
      </c>
      <c r="D159" s="176"/>
      <c r="E159" s="176"/>
      <c r="F159" s="176">
        <f>COUNTIF(D155:D157,"*w*")</f>
        <v>0</v>
      </c>
      <c r="I159" s="202"/>
      <c r="J159" s="202"/>
      <c r="L159" s="203"/>
      <c r="M159" s="204"/>
      <c r="N159" s="204"/>
      <c r="O159" s="205"/>
      <c r="P159" s="233"/>
      <c r="Q159" s="201"/>
    </row>
    <row r="160" spans="1:17" s="199" customFormat="1" x14ac:dyDescent="0.3">
      <c r="A160" s="198"/>
      <c r="C160" s="69" t="s">
        <v>238</v>
      </c>
      <c r="D160" s="176"/>
      <c r="E160" s="176"/>
      <c r="F160" s="176">
        <f>COUNTIF(D155:D157,"*P*")</f>
        <v>0</v>
      </c>
      <c r="I160" s="202"/>
      <c r="J160" s="202"/>
      <c r="L160" s="203"/>
      <c r="M160" s="204"/>
      <c r="N160" s="204"/>
      <c r="O160" s="205"/>
      <c r="P160" s="233"/>
      <c r="Q160" s="201"/>
    </row>
    <row r="161" spans="1:17" s="199" customFormat="1" x14ac:dyDescent="0.3">
      <c r="A161" s="198"/>
      <c r="C161" s="69" t="s">
        <v>239</v>
      </c>
      <c r="D161" s="176"/>
      <c r="E161" s="176"/>
      <c r="F161" s="176">
        <f>COUNTIF(D155:D157,"*L*")</f>
        <v>0</v>
      </c>
      <c r="I161" s="202"/>
      <c r="J161" s="202"/>
      <c r="L161" s="203"/>
      <c r="M161" s="204"/>
      <c r="N161" s="204"/>
      <c r="O161" s="205"/>
      <c r="P161" s="233"/>
      <c r="Q161" s="201"/>
    </row>
    <row r="162" spans="1:17" s="199" customFormat="1" x14ac:dyDescent="0.3">
      <c r="A162" s="198"/>
      <c r="C162" s="69" t="s">
        <v>240</v>
      </c>
      <c r="D162" s="176"/>
      <c r="E162" s="176"/>
      <c r="F162" s="176">
        <f>COUNTIF(D155:D157,"*V*")</f>
        <v>0</v>
      </c>
      <c r="I162" s="202"/>
      <c r="J162" s="202"/>
      <c r="L162" s="203"/>
      <c r="M162" s="204"/>
      <c r="N162" s="204"/>
      <c r="O162" s="205"/>
      <c r="P162" s="233"/>
      <c r="Q162" s="201"/>
    </row>
    <row r="163" spans="1:17" s="199" customFormat="1" x14ac:dyDescent="0.3">
      <c r="A163" s="198"/>
      <c r="C163" s="69"/>
      <c r="D163" s="176"/>
      <c r="E163" s="176"/>
      <c r="F163" s="176"/>
      <c r="I163" s="202"/>
      <c r="J163" s="202"/>
      <c r="L163" s="203"/>
      <c r="M163" s="204"/>
      <c r="N163" s="204"/>
      <c r="O163" s="205"/>
      <c r="P163" s="233"/>
      <c r="Q163" s="201"/>
    </row>
    <row r="164" spans="1:17" s="199" customFormat="1" x14ac:dyDescent="0.3">
      <c r="A164" s="198"/>
      <c r="C164" s="69" t="s">
        <v>241</v>
      </c>
      <c r="D164" s="176"/>
      <c r="E164" s="176"/>
      <c r="F164" s="176">
        <f>COUNTIF(D155:D157,"*D*")</f>
        <v>0</v>
      </c>
      <c r="I164" s="202"/>
      <c r="J164" s="202"/>
      <c r="L164" s="203"/>
      <c r="M164" s="204"/>
      <c r="N164" s="204"/>
      <c r="O164" s="205"/>
      <c r="P164" s="233"/>
      <c r="Q164" s="201"/>
    </row>
    <row r="165" spans="1:17" s="199" customFormat="1" x14ac:dyDescent="0.3">
      <c r="A165" s="198"/>
      <c r="C165" s="69" t="s">
        <v>242</v>
      </c>
      <c r="D165" s="176"/>
      <c r="E165" s="176"/>
      <c r="F165" s="176">
        <f>COUNTIF(D155:D157,"*S*")</f>
        <v>0</v>
      </c>
      <c r="I165" s="202"/>
      <c r="J165" s="202"/>
      <c r="L165" s="203"/>
      <c r="M165" s="204"/>
      <c r="N165" s="204"/>
      <c r="O165" s="205"/>
      <c r="P165" s="233"/>
      <c r="Q165" s="201"/>
    </row>
    <row r="166" spans="1:17" s="199" customFormat="1" x14ac:dyDescent="0.3">
      <c r="A166" s="198"/>
      <c r="C166" s="69" t="s">
        <v>243</v>
      </c>
      <c r="D166" s="176"/>
      <c r="E166" s="176"/>
      <c r="F166" s="176">
        <f>COUNTIF(D155:D157,"*K*")</f>
        <v>0</v>
      </c>
      <c r="I166" s="202"/>
      <c r="J166" s="202"/>
      <c r="L166" s="203"/>
      <c r="M166" s="204"/>
      <c r="N166" s="204"/>
      <c r="O166" s="205"/>
      <c r="P166" s="233"/>
      <c r="Q166" s="201"/>
    </row>
    <row r="167" spans="1:17" s="199" customFormat="1" x14ac:dyDescent="0.3">
      <c r="A167" s="198"/>
      <c r="C167" s="69" t="s">
        <v>244</v>
      </c>
      <c r="D167" s="176"/>
      <c r="E167" s="176"/>
      <c r="F167" s="176">
        <f>COUNTIF(D155:D157,"*Z*")</f>
        <v>0</v>
      </c>
      <c r="I167" s="202"/>
      <c r="J167" s="202"/>
      <c r="L167" s="203"/>
      <c r="M167" s="204"/>
      <c r="N167" s="204"/>
      <c r="O167" s="205"/>
      <c r="P167" s="233"/>
      <c r="Q167" s="201"/>
    </row>
    <row r="168" spans="1:17" s="199" customFormat="1" x14ac:dyDescent="0.3">
      <c r="A168" s="198"/>
      <c r="C168" s="212"/>
      <c r="I168" s="202"/>
      <c r="J168" s="202"/>
      <c r="L168" s="203"/>
      <c r="M168" s="204"/>
      <c r="N168" s="204"/>
      <c r="O168" s="205"/>
      <c r="P168" s="233"/>
      <c r="Q168" s="201"/>
    </row>
    <row r="169" spans="1:17" s="199" customFormat="1" x14ac:dyDescent="0.3">
      <c r="A169" s="208" t="s">
        <v>377</v>
      </c>
      <c r="F169" s="200"/>
      <c r="I169" s="202"/>
      <c r="J169" s="202"/>
      <c r="L169" s="203"/>
      <c r="M169" s="204"/>
      <c r="N169" s="204"/>
      <c r="O169" s="205"/>
      <c r="P169" s="233"/>
      <c r="Q169" s="201"/>
    </row>
    <row r="170" spans="1:17" s="199" customFormat="1" x14ac:dyDescent="0.3">
      <c r="A170" s="198"/>
      <c r="C170" s="212"/>
      <c r="I170" s="202"/>
      <c r="J170" s="202"/>
      <c r="L170" s="203"/>
      <c r="M170" s="204"/>
      <c r="N170" s="204"/>
      <c r="O170" s="205"/>
      <c r="P170" s="233"/>
      <c r="Q170" s="201"/>
    </row>
    <row r="171" spans="1:17" s="199" customFormat="1" x14ac:dyDescent="0.3">
      <c r="A171" s="198"/>
      <c r="C171" s="212"/>
      <c r="I171" s="202"/>
      <c r="J171" s="202"/>
      <c r="L171" s="203"/>
      <c r="M171" s="204"/>
      <c r="N171" s="204"/>
      <c r="O171" s="205"/>
      <c r="P171" s="233"/>
      <c r="Q171" s="201"/>
    </row>
    <row r="172" spans="1:17" s="199" customFormat="1" x14ac:dyDescent="0.3">
      <c r="A172" s="198"/>
      <c r="C172" s="212"/>
      <c r="I172" s="202"/>
      <c r="J172" s="202"/>
      <c r="L172" s="203"/>
      <c r="M172" s="204"/>
      <c r="N172" s="204"/>
      <c r="O172" s="205"/>
      <c r="P172" s="233"/>
      <c r="Q172" s="201"/>
    </row>
    <row r="173" spans="1:17" s="199" customFormat="1" x14ac:dyDescent="0.3">
      <c r="A173" s="198"/>
      <c r="C173" s="69" t="s">
        <v>236</v>
      </c>
      <c r="D173" s="176"/>
      <c r="E173" s="176"/>
      <c r="F173" s="176">
        <f>COUNTIF(R170:R172,"*áno*")</f>
        <v>0</v>
      </c>
      <c r="I173" s="202"/>
      <c r="J173" s="202"/>
      <c r="L173" s="203"/>
      <c r="M173" s="204"/>
      <c r="N173" s="204"/>
      <c r="O173" s="205"/>
      <c r="P173" s="233"/>
      <c r="Q173" s="201"/>
    </row>
    <row r="174" spans="1:17" s="199" customFormat="1" x14ac:dyDescent="0.3">
      <c r="A174" s="198"/>
      <c r="C174" s="69" t="s">
        <v>237</v>
      </c>
      <c r="D174" s="176"/>
      <c r="E174" s="176"/>
      <c r="F174" s="176">
        <f>COUNTIF(D170:D172,"*w*")</f>
        <v>0</v>
      </c>
      <c r="I174" s="202"/>
      <c r="J174" s="202"/>
      <c r="L174" s="203"/>
      <c r="M174" s="204"/>
      <c r="N174" s="204"/>
      <c r="O174" s="205"/>
      <c r="P174" s="233"/>
      <c r="Q174" s="201"/>
    </row>
    <row r="175" spans="1:17" s="199" customFormat="1" x14ac:dyDescent="0.3">
      <c r="A175" s="198"/>
      <c r="C175" s="69" t="s">
        <v>238</v>
      </c>
      <c r="D175" s="176"/>
      <c r="E175" s="176"/>
      <c r="F175" s="176">
        <f>COUNTIF(D170:D172,"*P*")</f>
        <v>0</v>
      </c>
      <c r="I175" s="202"/>
      <c r="J175" s="202"/>
      <c r="L175" s="203"/>
      <c r="M175" s="204"/>
      <c r="N175" s="204"/>
      <c r="O175" s="205"/>
      <c r="P175" s="233"/>
      <c r="Q175" s="201"/>
    </row>
    <row r="176" spans="1:17" s="199" customFormat="1" x14ac:dyDescent="0.3">
      <c r="A176" s="198"/>
      <c r="C176" s="69" t="s">
        <v>239</v>
      </c>
      <c r="D176" s="176"/>
      <c r="E176" s="176"/>
      <c r="F176" s="176">
        <f>COUNTIF(D170:D172,"*L*")</f>
        <v>0</v>
      </c>
      <c r="I176" s="202"/>
      <c r="J176" s="202"/>
      <c r="L176" s="203"/>
      <c r="M176" s="204"/>
      <c r="N176" s="204"/>
      <c r="O176" s="205"/>
      <c r="P176" s="233"/>
      <c r="Q176" s="201"/>
    </row>
    <row r="177" spans="1:17" s="199" customFormat="1" x14ac:dyDescent="0.3">
      <c r="A177" s="198"/>
      <c r="C177" s="69" t="s">
        <v>240</v>
      </c>
      <c r="D177" s="176"/>
      <c r="E177" s="176"/>
      <c r="F177" s="176">
        <f>COUNTIF(D170:D172,"*V*")</f>
        <v>0</v>
      </c>
      <c r="I177" s="202"/>
      <c r="J177" s="202"/>
      <c r="L177" s="203"/>
      <c r="M177" s="204"/>
      <c r="N177" s="204"/>
      <c r="O177" s="205"/>
      <c r="P177" s="233"/>
      <c r="Q177" s="201"/>
    </row>
    <row r="178" spans="1:17" s="199" customFormat="1" x14ac:dyDescent="0.3">
      <c r="A178" s="198"/>
      <c r="C178" s="69"/>
      <c r="D178" s="176"/>
      <c r="E178" s="176"/>
      <c r="F178" s="176"/>
      <c r="I178" s="202"/>
      <c r="J178" s="202"/>
      <c r="L178" s="203"/>
      <c r="M178" s="204"/>
      <c r="N178" s="204"/>
      <c r="O178" s="205"/>
      <c r="P178" s="233"/>
      <c r="Q178" s="201"/>
    </row>
    <row r="179" spans="1:17" s="199" customFormat="1" x14ac:dyDescent="0.3">
      <c r="A179" s="198"/>
      <c r="C179" s="69" t="s">
        <v>241</v>
      </c>
      <c r="D179" s="176"/>
      <c r="E179" s="176"/>
      <c r="F179" s="176">
        <f>COUNTIF(D170:D172,"*D*")</f>
        <v>0</v>
      </c>
      <c r="I179" s="202"/>
      <c r="J179" s="202"/>
      <c r="L179" s="203"/>
      <c r="M179" s="204"/>
      <c r="N179" s="204"/>
      <c r="O179" s="205"/>
      <c r="P179" s="233"/>
      <c r="Q179" s="201"/>
    </row>
    <row r="180" spans="1:17" s="199" customFormat="1" x14ac:dyDescent="0.3">
      <c r="A180" s="198"/>
      <c r="C180" s="69" t="s">
        <v>242</v>
      </c>
      <c r="D180" s="176"/>
      <c r="E180" s="176"/>
      <c r="F180" s="176">
        <f>COUNTIF(D170:D172,"*S*")</f>
        <v>0</v>
      </c>
      <c r="I180" s="202"/>
      <c r="J180" s="202"/>
      <c r="L180" s="203"/>
      <c r="M180" s="204"/>
      <c r="N180" s="204"/>
      <c r="O180" s="205"/>
      <c r="P180" s="233"/>
      <c r="Q180" s="201"/>
    </row>
    <row r="181" spans="1:17" s="199" customFormat="1" x14ac:dyDescent="0.3">
      <c r="A181" s="198"/>
      <c r="C181" s="69" t="s">
        <v>243</v>
      </c>
      <c r="D181" s="176"/>
      <c r="E181" s="176"/>
      <c r="F181" s="176">
        <f>COUNTIF(D170:D172,"*K*")</f>
        <v>0</v>
      </c>
      <c r="I181" s="202"/>
      <c r="J181" s="202"/>
      <c r="L181" s="203"/>
      <c r="M181" s="204"/>
      <c r="N181" s="204"/>
      <c r="O181" s="205"/>
      <c r="P181" s="233"/>
      <c r="Q181" s="201"/>
    </row>
    <row r="182" spans="1:17" s="199" customFormat="1" x14ac:dyDescent="0.3">
      <c r="A182" s="198"/>
      <c r="C182" s="69" t="s">
        <v>244</v>
      </c>
      <c r="D182" s="176"/>
      <c r="E182" s="176"/>
      <c r="F182" s="176">
        <f>COUNTIF(D170:D172,"*Z*")</f>
        <v>0</v>
      </c>
      <c r="I182" s="202"/>
      <c r="J182" s="202"/>
      <c r="L182" s="203"/>
      <c r="M182" s="204"/>
      <c r="N182" s="204"/>
      <c r="O182" s="205"/>
      <c r="P182" s="233"/>
      <c r="Q182" s="201"/>
    </row>
    <row r="183" spans="1:17" s="199" customFormat="1" x14ac:dyDescent="0.3">
      <c r="A183" s="198"/>
      <c r="C183" s="212"/>
      <c r="I183" s="202"/>
      <c r="J183" s="202"/>
      <c r="L183" s="203"/>
      <c r="M183" s="204"/>
      <c r="N183" s="204"/>
      <c r="O183" s="205"/>
      <c r="P183" s="233"/>
      <c r="Q183" s="201"/>
    </row>
    <row r="184" spans="1:17" s="199" customFormat="1" x14ac:dyDescent="0.3">
      <c r="A184" s="208" t="s">
        <v>398</v>
      </c>
      <c r="F184" s="200"/>
      <c r="I184" s="202"/>
      <c r="J184" s="202"/>
      <c r="L184" s="203"/>
      <c r="M184" s="204"/>
      <c r="N184" s="204"/>
      <c r="O184" s="205"/>
      <c r="P184" s="233"/>
      <c r="Q184" s="201"/>
    </row>
    <row r="185" spans="1:17" s="199" customFormat="1" x14ac:dyDescent="0.3">
      <c r="A185" s="198"/>
      <c r="C185" s="212"/>
      <c r="I185" s="202"/>
      <c r="J185" s="202"/>
      <c r="L185" s="203"/>
      <c r="M185" s="204"/>
      <c r="N185" s="204"/>
      <c r="O185" s="205"/>
      <c r="P185" s="233"/>
      <c r="Q185" s="201"/>
    </row>
    <row r="186" spans="1:17" s="199" customFormat="1" x14ac:dyDescent="0.3">
      <c r="A186" s="198"/>
      <c r="C186" s="212"/>
      <c r="I186" s="202"/>
      <c r="J186" s="202"/>
      <c r="L186" s="203"/>
      <c r="M186" s="204"/>
      <c r="N186" s="204"/>
      <c r="O186" s="205"/>
      <c r="P186" s="233"/>
      <c r="Q186" s="201"/>
    </row>
    <row r="187" spans="1:17" s="199" customFormat="1" x14ac:dyDescent="0.3">
      <c r="A187" s="198"/>
      <c r="C187" s="212"/>
      <c r="I187" s="202"/>
      <c r="J187" s="202"/>
      <c r="L187" s="203"/>
      <c r="M187" s="204"/>
      <c r="N187" s="204"/>
      <c r="O187" s="205"/>
      <c r="P187" s="233"/>
      <c r="Q187" s="201"/>
    </row>
    <row r="188" spans="1:17" s="199" customFormat="1" x14ac:dyDescent="0.3">
      <c r="A188" s="198"/>
      <c r="C188" s="69" t="s">
        <v>236</v>
      </c>
      <c r="D188" s="176"/>
      <c r="E188" s="176"/>
      <c r="F188" s="176">
        <f>COUNTIF(R185:R187,"*áno*")</f>
        <v>0</v>
      </c>
      <c r="I188" s="202"/>
      <c r="J188" s="202"/>
      <c r="L188" s="203"/>
      <c r="M188" s="204"/>
      <c r="N188" s="204"/>
      <c r="O188" s="205"/>
      <c r="P188" s="233"/>
      <c r="Q188" s="201"/>
    </row>
    <row r="189" spans="1:17" s="199" customFormat="1" x14ac:dyDescent="0.3">
      <c r="A189" s="198"/>
      <c r="C189" s="69" t="s">
        <v>237</v>
      </c>
      <c r="D189" s="176"/>
      <c r="E189" s="176"/>
      <c r="F189" s="176">
        <f>COUNTIF(D185:D187,"*w*")</f>
        <v>0</v>
      </c>
      <c r="I189" s="202"/>
      <c r="J189" s="202"/>
      <c r="L189" s="203"/>
      <c r="M189" s="204"/>
      <c r="N189" s="204"/>
      <c r="O189" s="205"/>
      <c r="P189" s="233"/>
      <c r="Q189" s="201"/>
    </row>
    <row r="190" spans="1:17" s="199" customFormat="1" x14ac:dyDescent="0.3">
      <c r="A190" s="198"/>
      <c r="C190" s="69" t="s">
        <v>238</v>
      </c>
      <c r="D190" s="176"/>
      <c r="E190" s="176"/>
      <c r="F190" s="176">
        <f>COUNTIF(D185:D187,"*P*")</f>
        <v>0</v>
      </c>
      <c r="I190" s="202"/>
      <c r="J190" s="202"/>
      <c r="L190" s="203"/>
      <c r="M190" s="204"/>
      <c r="N190" s="204"/>
      <c r="O190" s="205"/>
      <c r="P190" s="233"/>
      <c r="Q190" s="201"/>
    </row>
    <row r="191" spans="1:17" s="199" customFormat="1" x14ac:dyDescent="0.3">
      <c r="A191" s="198"/>
      <c r="C191" s="69" t="s">
        <v>239</v>
      </c>
      <c r="D191" s="176"/>
      <c r="E191" s="176"/>
      <c r="F191" s="176">
        <f>COUNTIF(D185:D187,"*L*")</f>
        <v>0</v>
      </c>
      <c r="I191" s="202"/>
      <c r="J191" s="202"/>
      <c r="L191" s="203"/>
      <c r="M191" s="204"/>
      <c r="N191" s="204"/>
      <c r="O191" s="205"/>
      <c r="P191" s="233"/>
      <c r="Q191" s="201"/>
    </row>
    <row r="192" spans="1:17" s="199" customFormat="1" x14ac:dyDescent="0.3">
      <c r="A192" s="198"/>
      <c r="C192" s="69" t="s">
        <v>240</v>
      </c>
      <c r="D192" s="176"/>
      <c r="E192" s="176"/>
      <c r="F192" s="176">
        <f>COUNTIF(D185:D187,"*V*")</f>
        <v>0</v>
      </c>
      <c r="I192" s="202"/>
      <c r="J192" s="202"/>
      <c r="L192" s="203"/>
      <c r="M192" s="204"/>
      <c r="N192" s="204"/>
      <c r="O192" s="205"/>
      <c r="P192" s="233"/>
      <c r="Q192" s="201"/>
    </row>
    <row r="193" spans="1:17" s="199" customFormat="1" x14ac:dyDescent="0.3">
      <c r="A193" s="198"/>
      <c r="C193" s="69"/>
      <c r="D193" s="176"/>
      <c r="E193" s="176"/>
      <c r="F193" s="176"/>
      <c r="I193" s="202"/>
      <c r="J193" s="202"/>
      <c r="L193" s="203"/>
      <c r="M193" s="204"/>
      <c r="N193" s="204"/>
      <c r="O193" s="205"/>
      <c r="P193" s="233"/>
      <c r="Q193" s="201"/>
    </row>
    <row r="194" spans="1:17" s="199" customFormat="1" x14ac:dyDescent="0.3">
      <c r="A194" s="198"/>
      <c r="C194" s="69" t="s">
        <v>241</v>
      </c>
      <c r="D194" s="176"/>
      <c r="E194" s="176"/>
      <c r="F194" s="176">
        <f>COUNTIF(D185:D187,"*D*")</f>
        <v>0</v>
      </c>
      <c r="I194" s="202"/>
      <c r="J194" s="202"/>
      <c r="L194" s="203"/>
      <c r="M194" s="204"/>
      <c r="N194" s="204"/>
      <c r="O194" s="205"/>
      <c r="P194" s="233"/>
      <c r="Q194" s="201"/>
    </row>
    <row r="195" spans="1:17" s="199" customFormat="1" x14ac:dyDescent="0.3">
      <c r="A195" s="198"/>
      <c r="C195" s="69" t="s">
        <v>242</v>
      </c>
      <c r="D195" s="176"/>
      <c r="E195" s="176"/>
      <c r="F195" s="176">
        <f>COUNTIF(D185:D187,"*S*")</f>
        <v>0</v>
      </c>
      <c r="I195" s="202"/>
      <c r="J195" s="202"/>
      <c r="L195" s="203"/>
      <c r="M195" s="204"/>
      <c r="N195" s="204"/>
      <c r="O195" s="205"/>
      <c r="P195" s="233"/>
      <c r="Q195" s="201"/>
    </row>
    <row r="196" spans="1:17" s="199" customFormat="1" x14ac:dyDescent="0.3">
      <c r="A196" s="198"/>
      <c r="C196" s="69" t="s">
        <v>243</v>
      </c>
      <c r="D196" s="176"/>
      <c r="E196" s="176"/>
      <c r="F196" s="176">
        <f>COUNTIF(D185:D187,"*K*")</f>
        <v>0</v>
      </c>
      <c r="I196" s="202"/>
      <c r="J196" s="202"/>
      <c r="L196" s="203"/>
      <c r="M196" s="204"/>
      <c r="N196" s="204"/>
      <c r="O196" s="205"/>
      <c r="P196" s="233"/>
      <c r="Q196" s="201"/>
    </row>
    <row r="197" spans="1:17" s="199" customFormat="1" x14ac:dyDescent="0.3">
      <c r="A197" s="198"/>
      <c r="C197" s="69" t="s">
        <v>244</v>
      </c>
      <c r="D197" s="176"/>
      <c r="E197" s="176"/>
      <c r="F197" s="176">
        <f>COUNTIF(D185:D187,"*Z*")</f>
        <v>0</v>
      </c>
      <c r="I197" s="202"/>
      <c r="J197" s="202"/>
      <c r="L197" s="203"/>
      <c r="M197" s="204"/>
      <c r="N197" s="204"/>
      <c r="O197" s="205"/>
      <c r="P197" s="233"/>
      <c r="Q197" s="201"/>
    </row>
    <row r="198" spans="1:17" s="199" customFormat="1" x14ac:dyDescent="0.3">
      <c r="A198" s="198"/>
      <c r="C198" s="212"/>
      <c r="I198" s="202"/>
      <c r="J198" s="202"/>
      <c r="L198" s="203"/>
      <c r="M198" s="204"/>
      <c r="N198" s="204"/>
      <c r="O198" s="205"/>
      <c r="P198" s="233"/>
      <c r="Q198" s="201"/>
    </row>
    <row r="199" spans="1:17" s="199" customFormat="1" ht="15" thickBot="1" x14ac:dyDescent="0.35">
      <c r="A199" s="198"/>
      <c r="F199" s="200"/>
      <c r="I199" s="202"/>
      <c r="J199" s="202"/>
      <c r="L199" s="203"/>
      <c r="M199" s="204"/>
      <c r="N199" s="204"/>
      <c r="O199" s="205"/>
      <c r="P199" s="233"/>
      <c r="Q199" s="201"/>
    </row>
    <row r="200" spans="1:17" s="114" customFormat="1" ht="15" thickBot="1" x14ac:dyDescent="0.35">
      <c r="A200" s="210"/>
      <c r="Q200" s="234"/>
    </row>
    <row r="202" spans="1:17" x14ac:dyDescent="0.3">
      <c r="A202" s="211" t="s">
        <v>110</v>
      </c>
      <c r="C202" s="69" t="s">
        <v>236</v>
      </c>
      <c r="F202" s="176">
        <f>COUNTIF(R33:R199,"*áno*")</f>
        <v>36</v>
      </c>
    </row>
    <row r="203" spans="1:17" x14ac:dyDescent="0.3">
      <c r="A203" s="211"/>
      <c r="C203" s="69" t="s">
        <v>237</v>
      </c>
      <c r="F203" s="176">
        <f>COUNTIF(D33:D199,"*w*")</f>
        <v>27</v>
      </c>
    </row>
    <row r="204" spans="1:17" x14ac:dyDescent="0.3">
      <c r="A204" s="211"/>
      <c r="C204" s="69" t="s">
        <v>238</v>
      </c>
      <c r="F204" s="176">
        <f>COUNTIF(D33:D199,"*P*")</f>
        <v>15</v>
      </c>
    </row>
    <row r="205" spans="1:17" x14ac:dyDescent="0.3">
      <c r="A205" s="211"/>
      <c r="C205" s="69" t="s">
        <v>239</v>
      </c>
      <c r="F205" s="176">
        <f>COUNTIF(D33:D199,"*L*")</f>
        <v>7</v>
      </c>
    </row>
    <row r="206" spans="1:17" x14ac:dyDescent="0.3">
      <c r="A206" s="211"/>
      <c r="C206" s="69" t="s">
        <v>240</v>
      </c>
      <c r="F206" s="176">
        <f>COUNTIF(D33:D199,"*V*")</f>
        <v>14</v>
      </c>
    </row>
    <row r="207" spans="1:17" x14ac:dyDescent="0.3">
      <c r="A207" s="211"/>
      <c r="C207" s="69"/>
    </row>
    <row r="208" spans="1:17" x14ac:dyDescent="0.3">
      <c r="A208" s="69"/>
      <c r="C208" s="69" t="s">
        <v>241</v>
      </c>
      <c r="F208" s="176">
        <f>COUNTIF(D33:D199,"*D*")</f>
        <v>29</v>
      </c>
    </row>
    <row r="209" spans="1:47" x14ac:dyDescent="0.3">
      <c r="A209" s="69"/>
      <c r="C209" s="69" t="s">
        <v>242</v>
      </c>
      <c r="F209" s="176">
        <f>COUNTIF(D33:D199,"*S*")</f>
        <v>0</v>
      </c>
    </row>
    <row r="210" spans="1:47" x14ac:dyDescent="0.3">
      <c r="A210" s="69"/>
      <c r="C210" s="69" t="s">
        <v>243</v>
      </c>
      <c r="F210" s="176">
        <f>COUNTIF(D33:D199,"*K*")</f>
        <v>1</v>
      </c>
    </row>
    <row r="211" spans="1:47" x14ac:dyDescent="0.3">
      <c r="A211" s="212"/>
      <c r="C211" s="69" t="s">
        <v>244</v>
      </c>
      <c r="F211" s="176">
        <f>COUNTIF(D33:D199,"*Z*")</f>
        <v>22</v>
      </c>
    </row>
    <row r="213" spans="1:47" s="213" customFormat="1" ht="15" customHeight="1" x14ac:dyDescent="0.3">
      <c r="A213" s="421" t="s">
        <v>302</v>
      </c>
      <c r="B213" s="422"/>
      <c r="C213" s="423" t="s">
        <v>81</v>
      </c>
      <c r="D213" s="424"/>
      <c r="E213" s="425" t="s">
        <v>303</v>
      </c>
      <c r="F213" s="426"/>
      <c r="G213" s="427" t="s">
        <v>78</v>
      </c>
      <c r="H213" s="428"/>
      <c r="I213" s="429" t="s">
        <v>79</v>
      </c>
      <c r="J213" s="430"/>
      <c r="K213" s="431" t="s">
        <v>80</v>
      </c>
      <c r="L213" s="432"/>
      <c r="M213" s="433" t="s">
        <v>304</v>
      </c>
      <c r="N213" s="434"/>
      <c r="O213" s="447" t="s">
        <v>305</v>
      </c>
      <c r="P213" s="448"/>
      <c r="Q213" s="235"/>
    </row>
    <row r="214" spans="1:47" s="211" customFormat="1" ht="15" customHeight="1" x14ac:dyDescent="0.3">
      <c r="A214" s="421" t="s">
        <v>306</v>
      </c>
      <c r="B214" s="422"/>
      <c r="C214" s="449" t="s">
        <v>307</v>
      </c>
      <c r="D214" s="450"/>
      <c r="E214" s="425" t="s">
        <v>308</v>
      </c>
      <c r="F214" s="426"/>
      <c r="G214" s="427" t="s">
        <v>309</v>
      </c>
      <c r="H214" s="428"/>
      <c r="I214" s="429" t="s">
        <v>310</v>
      </c>
      <c r="J214" s="430"/>
      <c r="K214" s="431" t="s">
        <v>311</v>
      </c>
      <c r="L214" s="432"/>
      <c r="M214" s="433" t="s">
        <v>312</v>
      </c>
      <c r="N214" s="434"/>
      <c r="O214" s="447" t="s">
        <v>313</v>
      </c>
      <c r="P214" s="448"/>
      <c r="Q214" s="236"/>
      <c r="R214" s="73"/>
      <c r="AH214" s="214"/>
      <c r="AI214" s="214"/>
      <c r="AJ214" s="214"/>
      <c r="AK214" s="214"/>
      <c r="AL214" s="214"/>
      <c r="AM214" s="214"/>
      <c r="AN214" s="214"/>
      <c r="AO214" s="214"/>
      <c r="AP214" s="214"/>
      <c r="AQ214" s="214"/>
      <c r="AR214" s="214"/>
    </row>
    <row r="215" spans="1:47" s="211" customFormat="1" x14ac:dyDescent="0.3">
      <c r="A215" s="421" t="s">
        <v>82</v>
      </c>
      <c r="B215" s="422"/>
      <c r="C215" s="141" t="s">
        <v>114</v>
      </c>
      <c r="D215" s="449" t="s">
        <v>84</v>
      </c>
      <c r="E215" s="450"/>
      <c r="F215" s="425" t="s">
        <v>85</v>
      </c>
      <c r="G215" s="426"/>
      <c r="H215" s="427" t="s">
        <v>86</v>
      </c>
      <c r="I215" s="428"/>
      <c r="J215" s="451" t="s">
        <v>87</v>
      </c>
      <c r="K215" s="452"/>
      <c r="L215" s="429" t="s">
        <v>88</v>
      </c>
      <c r="M215" s="430"/>
      <c r="N215" s="431" t="s">
        <v>89</v>
      </c>
      <c r="O215" s="432"/>
      <c r="P215" s="433" t="s">
        <v>90</v>
      </c>
      <c r="Q215" s="434"/>
      <c r="R215" s="142" t="s">
        <v>91</v>
      </c>
      <c r="AH215" s="214"/>
      <c r="AI215" s="214"/>
      <c r="AJ215" s="214"/>
      <c r="AK215" s="214"/>
      <c r="AL215" s="214"/>
      <c r="AM215" s="214"/>
      <c r="AN215" s="214"/>
      <c r="AO215" s="214"/>
      <c r="AP215" s="214"/>
      <c r="AQ215" s="214"/>
      <c r="AR215" s="214"/>
      <c r="AS215" s="214"/>
      <c r="AT215" s="214"/>
    </row>
    <row r="216" spans="1:47" s="211" customFormat="1" x14ac:dyDescent="0.3">
      <c r="A216" s="421" t="s">
        <v>83</v>
      </c>
      <c r="B216" s="422"/>
      <c r="C216" s="141" t="s">
        <v>115</v>
      </c>
      <c r="D216" s="449" t="s">
        <v>92</v>
      </c>
      <c r="E216" s="450"/>
      <c r="F216" s="425" t="s">
        <v>93</v>
      </c>
      <c r="G216" s="426"/>
      <c r="H216" s="427" t="s">
        <v>94</v>
      </c>
      <c r="I216" s="428"/>
      <c r="J216" s="429" t="s">
        <v>95</v>
      </c>
      <c r="K216" s="430"/>
      <c r="L216" s="431" t="s">
        <v>119</v>
      </c>
      <c r="M216" s="432"/>
      <c r="N216" s="433" t="s">
        <v>120</v>
      </c>
      <c r="O216" s="434"/>
      <c r="P216" s="447" t="s">
        <v>118</v>
      </c>
      <c r="Q216" s="448"/>
      <c r="R216" s="73"/>
      <c r="AH216" s="214"/>
      <c r="AI216" s="214"/>
      <c r="AJ216" s="214"/>
      <c r="AK216" s="214"/>
      <c r="AL216" s="214"/>
      <c r="AM216" s="214"/>
      <c r="AN216" s="214"/>
      <c r="AO216" s="214"/>
      <c r="AP216" s="214"/>
    </row>
    <row r="217" spans="1:47" s="211" customFormat="1" x14ac:dyDescent="0.3">
      <c r="A217" s="421" t="s">
        <v>104</v>
      </c>
      <c r="B217" s="422"/>
      <c r="C217" s="141" t="s">
        <v>114</v>
      </c>
      <c r="D217" s="449" t="s">
        <v>85</v>
      </c>
      <c r="E217" s="450"/>
      <c r="F217" s="425" t="s">
        <v>86</v>
      </c>
      <c r="G217" s="426"/>
      <c r="H217" s="427" t="s">
        <v>105</v>
      </c>
      <c r="I217" s="428"/>
      <c r="J217" s="429" t="s">
        <v>106</v>
      </c>
      <c r="K217" s="430"/>
      <c r="L217" s="431" t="s">
        <v>108</v>
      </c>
      <c r="M217" s="432"/>
      <c r="N217" s="433" t="s">
        <v>107</v>
      </c>
      <c r="O217" s="434"/>
      <c r="P217" s="447" t="s">
        <v>109</v>
      </c>
      <c r="Q217" s="448"/>
      <c r="R217" s="73"/>
      <c r="AH217" s="214"/>
      <c r="AI217" s="214"/>
      <c r="AJ217" s="214"/>
      <c r="AK217" s="214"/>
      <c r="AL217" s="214"/>
      <c r="AM217" s="214"/>
      <c r="AN217" s="214"/>
      <c r="AO217" s="214"/>
      <c r="AP217" s="214"/>
      <c r="AQ217" s="214"/>
      <c r="AR217" s="214"/>
      <c r="AS217" s="214"/>
      <c r="AT217" s="214"/>
      <c r="AU217" s="214"/>
    </row>
    <row r="218" spans="1:47" s="211" customFormat="1" x14ac:dyDescent="0.3">
      <c r="A218" s="421" t="s">
        <v>103</v>
      </c>
      <c r="B218" s="422"/>
      <c r="C218" s="141" t="s">
        <v>116</v>
      </c>
      <c r="D218" s="453" t="s">
        <v>96</v>
      </c>
      <c r="E218" s="454"/>
      <c r="F218" s="449" t="s">
        <v>97</v>
      </c>
      <c r="G218" s="450"/>
      <c r="H218" s="425" t="s">
        <v>98</v>
      </c>
      <c r="I218" s="426"/>
      <c r="J218" s="427" t="s">
        <v>314</v>
      </c>
      <c r="K218" s="428"/>
      <c r="L218" s="429" t="s">
        <v>99</v>
      </c>
      <c r="M218" s="430"/>
      <c r="N218" s="431" t="s">
        <v>100</v>
      </c>
      <c r="O218" s="432"/>
      <c r="P218" s="433" t="s">
        <v>101</v>
      </c>
      <c r="Q218" s="434"/>
      <c r="R218" s="140" t="s">
        <v>102</v>
      </c>
      <c r="AH218" s="214"/>
      <c r="AI218" s="214"/>
      <c r="AJ218" s="214"/>
      <c r="AK218" s="214"/>
      <c r="AL218" s="214"/>
      <c r="AM218" s="214"/>
      <c r="AN218" s="214"/>
      <c r="AO218" s="214"/>
      <c r="AP218" s="214"/>
      <c r="AQ218" s="214"/>
      <c r="AR218" s="214"/>
    </row>
    <row r="219" spans="1:47" s="213" customFormat="1" ht="15" customHeight="1" x14ac:dyDescent="0.3">
      <c r="A219" s="459" t="s">
        <v>315</v>
      </c>
      <c r="B219" s="460"/>
      <c r="C219" s="215" t="s">
        <v>316</v>
      </c>
      <c r="D219" s="471" t="s">
        <v>317</v>
      </c>
      <c r="E219" s="472"/>
      <c r="F219" s="473" t="s">
        <v>318</v>
      </c>
      <c r="G219" s="474"/>
      <c r="H219" s="475" t="s">
        <v>319</v>
      </c>
      <c r="I219" s="476"/>
      <c r="J219" s="461" t="s">
        <v>320</v>
      </c>
      <c r="K219" s="462"/>
      <c r="L219" s="463" t="s">
        <v>321</v>
      </c>
      <c r="M219" s="464"/>
      <c r="N219" s="455" t="s">
        <v>322</v>
      </c>
      <c r="O219" s="456"/>
      <c r="P219" s="457" t="s">
        <v>323</v>
      </c>
      <c r="Q219" s="458"/>
    </row>
    <row r="220" spans="1:47" ht="15" customHeight="1" x14ac:dyDescent="0.3">
      <c r="A220" s="459" t="s">
        <v>222</v>
      </c>
      <c r="B220" s="460"/>
      <c r="C220" s="216" t="s">
        <v>324</v>
      </c>
      <c r="D220" s="461" t="s">
        <v>325</v>
      </c>
      <c r="E220" s="462"/>
      <c r="F220" s="463" t="s">
        <v>326</v>
      </c>
      <c r="G220" s="464"/>
      <c r="H220" s="455" t="s">
        <v>327</v>
      </c>
      <c r="I220" s="456"/>
      <c r="J220" s="457" t="s">
        <v>329</v>
      </c>
      <c r="K220" s="458"/>
      <c r="L220" s="465" t="s">
        <v>330</v>
      </c>
      <c r="M220" s="466"/>
      <c r="N220" s="467" t="s">
        <v>331</v>
      </c>
      <c r="O220" s="468"/>
      <c r="P220" s="469" t="s">
        <v>332</v>
      </c>
      <c r="Q220" s="470"/>
    </row>
  </sheetData>
  <mergeCells count="73">
    <mergeCell ref="N219:O219"/>
    <mergeCell ref="P219:Q219"/>
    <mergeCell ref="A220:B220"/>
    <mergeCell ref="D220:E220"/>
    <mergeCell ref="F220:G220"/>
    <mergeCell ref="H220:I220"/>
    <mergeCell ref="J220:K220"/>
    <mergeCell ref="L220:M220"/>
    <mergeCell ref="N220:O220"/>
    <mergeCell ref="P220:Q220"/>
    <mergeCell ref="A219:B219"/>
    <mergeCell ref="D219:E219"/>
    <mergeCell ref="F219:G219"/>
    <mergeCell ref="H219:I219"/>
    <mergeCell ref="J219:K219"/>
    <mergeCell ref="L219:M219"/>
    <mergeCell ref="N217:O217"/>
    <mergeCell ref="P217:Q217"/>
    <mergeCell ref="A218:B218"/>
    <mergeCell ref="D218:E218"/>
    <mergeCell ref="F218:G218"/>
    <mergeCell ref="H218:I218"/>
    <mergeCell ref="J218:K218"/>
    <mergeCell ref="L218:M218"/>
    <mergeCell ref="N218:O218"/>
    <mergeCell ref="P218:Q218"/>
    <mergeCell ref="A217:B217"/>
    <mergeCell ref="D217:E217"/>
    <mergeCell ref="F217:G217"/>
    <mergeCell ref="H217:I217"/>
    <mergeCell ref="J217:K217"/>
    <mergeCell ref="L217:M217"/>
    <mergeCell ref="N215:O215"/>
    <mergeCell ref="P215:Q215"/>
    <mergeCell ref="A216:B216"/>
    <mergeCell ref="D216:E216"/>
    <mergeCell ref="F216:G216"/>
    <mergeCell ref="H216:I216"/>
    <mergeCell ref="J216:K216"/>
    <mergeCell ref="L216:M216"/>
    <mergeCell ref="N216:O216"/>
    <mergeCell ref="P216:Q216"/>
    <mergeCell ref="A215:B215"/>
    <mergeCell ref="D215:E215"/>
    <mergeCell ref="F215:G215"/>
    <mergeCell ref="H215:I215"/>
    <mergeCell ref="J215:K215"/>
    <mergeCell ref="L215:M215"/>
    <mergeCell ref="O213:P213"/>
    <mergeCell ref="A214:B214"/>
    <mergeCell ref="C214:D214"/>
    <mergeCell ref="E214:F214"/>
    <mergeCell ref="G214:H214"/>
    <mergeCell ref="I214:J214"/>
    <mergeCell ref="K214:L214"/>
    <mergeCell ref="M214:N214"/>
    <mergeCell ref="O214:P214"/>
    <mergeCell ref="L1:O1"/>
    <mergeCell ref="P1:R1"/>
    <mergeCell ref="S1:S2"/>
    <mergeCell ref="A213:B213"/>
    <mergeCell ref="C213:D213"/>
    <mergeCell ref="E213:F213"/>
    <mergeCell ref="G213:H213"/>
    <mergeCell ref="I213:J213"/>
    <mergeCell ref="K213:L213"/>
    <mergeCell ref="M213:N213"/>
    <mergeCell ref="A1:A2"/>
    <mergeCell ref="B1:B2"/>
    <mergeCell ref="C1:C2"/>
    <mergeCell ref="D1:F1"/>
    <mergeCell ref="I1:K1"/>
    <mergeCell ref="G1:H1"/>
  </mergeCells>
  <conditionalFormatting sqref="C202:C205 C208:C211 A202:A211 C14:C31 C129:C198">
    <cfRule type="expression" dxfId="116" priority="131">
      <formula>$A14="SUMÁCIA:"</formula>
    </cfRule>
  </conditionalFormatting>
  <conditionalFormatting sqref="A209:A211 C209:C211 C15:C31 C130:C198">
    <cfRule type="expression" dxfId="115" priority="129">
      <formula>$D15="VB"</formula>
    </cfRule>
    <cfRule type="expression" dxfId="114" priority="130">
      <formula>$A15="SUMÁCIA:"</formula>
    </cfRule>
  </conditionalFormatting>
  <conditionalFormatting sqref="I33:I199">
    <cfRule type="cellIs" dxfId="113" priority="121" operator="greaterThan">
      <formula>30</formula>
    </cfRule>
    <cfRule type="cellIs" dxfId="112" priority="122" operator="between">
      <formula>25</formula>
      <formula>30</formula>
    </cfRule>
    <cfRule type="cellIs" dxfId="111" priority="123" operator="between">
      <formula>20</formula>
      <formula>25</formula>
    </cfRule>
    <cfRule type="cellIs" dxfId="110" priority="124" operator="between">
      <formula>15</formula>
      <formula>20</formula>
    </cfRule>
    <cfRule type="cellIs" dxfId="109" priority="125" operator="between">
      <formula>10</formula>
      <formula>15</formula>
    </cfRule>
    <cfRule type="cellIs" dxfId="108" priority="126" operator="between">
      <formula>5</formula>
      <formula>10</formula>
    </cfRule>
    <cfRule type="cellIs" dxfId="107" priority="127" operator="between">
      <formula>0</formula>
      <formula>5</formula>
    </cfRule>
  </conditionalFormatting>
  <conditionalFormatting sqref="H215 F216 C214 E214">
    <cfRule type="cellIs" dxfId="106" priority="120" operator="lessThan">
      <formula>-20</formula>
    </cfRule>
  </conditionalFormatting>
  <conditionalFormatting sqref="J33:J199">
    <cfRule type="cellIs" dxfId="105" priority="113" operator="greaterThan">
      <formula>15</formula>
    </cfRule>
    <cfRule type="cellIs" dxfId="104" priority="114" operator="between">
      <formula>13</formula>
      <formula>15</formula>
    </cfRule>
    <cfRule type="cellIs" dxfId="103" priority="115" operator="between">
      <formula>11</formula>
      <formula>13</formula>
    </cfRule>
    <cfRule type="cellIs" dxfId="102" priority="116" operator="between">
      <formula>8</formula>
      <formula>11</formula>
    </cfRule>
    <cfRule type="cellIs" dxfId="101" priority="117" operator="between">
      <formula>5</formula>
      <formula>8</formula>
    </cfRule>
    <cfRule type="cellIs" dxfId="100" priority="118" operator="between">
      <formula>2</formula>
      <formula>5</formula>
    </cfRule>
    <cfRule type="cellIs" dxfId="99" priority="119" operator="between">
      <formula>0</formula>
      <formula>2</formula>
    </cfRule>
  </conditionalFormatting>
  <conditionalFormatting sqref="L33:L199">
    <cfRule type="cellIs" dxfId="98" priority="106" operator="greaterThan">
      <formula>150</formula>
    </cfRule>
    <cfRule type="cellIs" dxfId="97" priority="107" operator="between">
      <formula>90</formula>
      <formula>150</formula>
    </cfRule>
    <cfRule type="cellIs" dxfId="96" priority="108" operator="between">
      <formula>50</formula>
      <formula>90</formula>
    </cfRule>
    <cfRule type="cellIs" dxfId="95" priority="109" operator="between">
      <formula>30</formula>
      <formula>50</formula>
    </cfRule>
    <cfRule type="cellIs" dxfId="94" priority="110" operator="between">
      <formula>15</formula>
      <formula>30</formula>
    </cfRule>
    <cfRule type="cellIs" dxfId="93" priority="111" operator="between">
      <formula>5</formula>
      <formula>15</formula>
    </cfRule>
    <cfRule type="cellIs" dxfId="92" priority="112" operator="between">
      <formula>0</formula>
      <formula>5</formula>
    </cfRule>
  </conditionalFormatting>
  <conditionalFormatting sqref="M33:M199">
    <cfRule type="cellIs" dxfId="91" priority="98" operator="greaterThan">
      <formula>80</formula>
    </cfRule>
    <cfRule type="cellIs" dxfId="90" priority="99" operator="between">
      <formula>60</formula>
      <formula>80</formula>
    </cfRule>
    <cfRule type="cellIs" dxfId="89" priority="100" operator="between">
      <formula>45</formula>
      <formula>60</formula>
    </cfRule>
    <cfRule type="cellIs" dxfId="88" priority="101" operator="between">
      <formula>30</formula>
      <formula>45</formula>
    </cfRule>
    <cfRule type="cellIs" dxfId="87" priority="102" operator="between">
      <formula>15</formula>
      <formula>30</formula>
    </cfRule>
    <cfRule type="cellIs" dxfId="86" priority="103" operator="between">
      <formula>10</formula>
      <formula>15</formula>
    </cfRule>
    <cfRule type="cellIs" dxfId="85" priority="104" operator="between">
      <formula>5</formula>
      <formula>10</formula>
    </cfRule>
    <cfRule type="cellIs" dxfId="84" priority="105" operator="between">
      <formula>0</formula>
      <formula>5</formula>
    </cfRule>
  </conditionalFormatting>
  <conditionalFormatting sqref="N33:N122 N124:N199">
    <cfRule type="cellIs" dxfId="83" priority="91" operator="greaterThan">
      <formula>50</formula>
    </cfRule>
    <cfRule type="cellIs" dxfId="82" priority="92" operator="between">
      <formula>40</formula>
      <formula>50</formula>
    </cfRule>
    <cfRule type="cellIs" dxfId="81" priority="93" operator="between">
      <formula>30</formula>
      <formula>40</formula>
    </cfRule>
    <cfRule type="cellIs" dxfId="80" priority="94" operator="between">
      <formula>20</formula>
      <formula>30</formula>
    </cfRule>
    <cfRule type="cellIs" dxfId="79" priority="95" operator="between">
      <formula>15</formula>
      <formula>20</formula>
    </cfRule>
    <cfRule type="cellIs" dxfId="78" priority="96" operator="between">
      <formula>10</formula>
      <formula>15</formula>
    </cfRule>
    <cfRule type="cellIs" dxfId="77" priority="97" operator="between">
      <formula>5</formula>
      <formula>10</formula>
    </cfRule>
  </conditionalFormatting>
  <conditionalFormatting sqref="O33:O199">
    <cfRule type="cellIs" dxfId="76" priority="83" operator="greaterThan">
      <formula>30</formula>
    </cfRule>
    <cfRule type="cellIs" dxfId="75" priority="84" operator="between">
      <formula>20</formula>
      <formula>30</formula>
    </cfRule>
    <cfRule type="cellIs" dxfId="74" priority="85" operator="between">
      <formula>15</formula>
      <formula>20</formula>
    </cfRule>
    <cfRule type="cellIs" dxfId="73" priority="86" operator="between">
      <formula>10</formula>
      <formula>15</formula>
    </cfRule>
    <cfRule type="cellIs" dxfId="72" priority="87" operator="between">
      <formula>5</formula>
      <formula>10</formula>
    </cfRule>
    <cfRule type="cellIs" dxfId="71" priority="88" operator="between">
      <formula>3</formula>
      <formula>5</formula>
    </cfRule>
    <cfRule type="cellIs" dxfId="70" priority="89" operator="between">
      <formula>1</formula>
      <formula>3</formula>
    </cfRule>
    <cfRule type="cellIs" dxfId="69" priority="90" operator="between">
      <formula>0</formula>
      <formula>1</formula>
    </cfRule>
  </conditionalFormatting>
  <conditionalFormatting sqref="L33:M199 O33:O199 N33:N122 N124:N199 L134:O146 L154:O154 L169:O197">
    <cfRule type="cellIs" dxfId="68" priority="82" operator="equal">
      <formula>0</formula>
    </cfRule>
  </conditionalFormatting>
  <conditionalFormatting sqref="P33:P199">
    <cfRule type="cellIs" dxfId="67" priority="74" operator="greaterThan">
      <formula>2500</formula>
    </cfRule>
    <cfRule type="cellIs" dxfId="66" priority="75" operator="between">
      <formula>1800</formula>
      <formula>2500</formula>
    </cfRule>
    <cfRule type="cellIs" dxfId="65" priority="76" operator="between">
      <formula>1200</formula>
      <formula>1800</formula>
    </cfRule>
    <cfRule type="cellIs" dxfId="64" priority="77" operator="between">
      <formula>700</formula>
      <formula>1200</formula>
    </cfRule>
    <cfRule type="cellIs" dxfId="63" priority="78" operator="between">
      <formula>350</formula>
      <formula>700</formula>
    </cfRule>
    <cfRule type="cellIs" dxfId="62" priority="79" operator="between">
      <formula>50</formula>
      <formula>350</formula>
    </cfRule>
    <cfRule type="cellIs" dxfId="61" priority="80" operator="between">
      <formula>10</formula>
      <formula>50</formula>
    </cfRule>
    <cfRule type="cellIs" dxfId="60" priority="81" operator="between">
      <formula>1</formula>
      <formula>10</formula>
    </cfRule>
  </conditionalFormatting>
  <conditionalFormatting sqref="C8:F31 O32:XFD199 N32:N122 N124:N199 A134:XFD146 A154:XFD154 A32:M199 A169:XFD197">
    <cfRule type="containsBlanks" dxfId="59" priority="72">
      <formula>LEN(TRIM(A8))=0</formula>
    </cfRule>
  </conditionalFormatting>
  <conditionalFormatting sqref="K109:K199 O109:O199 S109:S199 W109:W199 AA109:AA199 AE109:AE199 AI109:AI199 AM109:AM199 AQ109:AQ199 AU109:AU199 AY109:AY199 BC109:BC199 BG109:BG199 BK109:BK199 BO109:BO199 BS109:BS199 BW109:BW199 CA109:CA199 CE109:CE199 CI109:CI199 CM109:CM199 CQ109:CQ199 CU109:CU199 CY109:CY199 DC109:DC199 DG109:DG199 DK109:DK199 DO109:DO199 DS109:DS199 DW109:DW199 EA109:EA199 EE109:EE199 EI109:EI199 EM109:EM199 EQ109:EQ199 EU109:EU199 EY109:EY199 FC109:FC199 FG109:FG199 FK109:FK199 FO109:FO199 FS109:FS199 FW109:FW199 GA109:GA199 GE109:GE199 GI109:GI199 GM109:GM199 GQ109:GQ199 GU109:GU199 GY109:GY199 HC109:HC199 HG109:HG199 HK109:HK199 HO109:HO199 HS109:HS199 HW109:HW199 IA109:IA199 IE109:IE199 II109:II199 IM109:IM199 IQ109:IQ199 IU109:IU199 IY109:IY199 JC109:JC199 JG109:JG199 JK109:JK199 JO109:JO199 JS109:JS199 JW109:JW199 KA109:KA199 KE109:KE199 KI109:KI199 KM109:KM199 KQ109:KQ199 KU109:KU199 KY109:KY199 LC109:LC199 LG109:LG199 LK109:LK199 LO109:LO199 LS109:LS199 LW109:LW199 MA109:MA199 ME109:ME199 MI109:MI199 MM109:MM199 MQ109:MQ199 MU109:MU199 MY109:MY199 NC109:NC199 NG109:NG199 NK109:NK199 NO109:NO199 NS109:NS199 NW109:NW199 OA109:OA199 OE109:OE199 OI109:OI199 OM109:OM199 OQ109:OQ199 OU109:OU199 OY109:OY199 PC109:PC199 PG109:PG199 PK109:PK199 PO109:PO199 PS109:PS199 PW109:PW199 QA109:QA199 QE109:QE199 QI109:QI199 QM109:QM199 QQ109:QQ199 QU109:QU199 QY109:QY199 RC109:RC199 RG109:RG199 RK109:RK199 RO109:RO199 RS109:RS199 RW109:RW199 SA109:SA199 SE109:SE199 SI109:SI199 SM109:SM199 SQ109:SQ199 SU109:SU199 SY109:SY199 TC109:TC199 TG109:TG199 TK109:TK199 TO109:TO199 TS109:TS199 TW109:TW199 UA109:UA199 UE109:UE199 UI109:UI199 UM109:UM199 UQ109:UQ199 UU109:UU199 UY109:UY199 VC109:VC199 VG109:VG199 VK109:VK199 VO109:VO199 VS109:VS199 VW109:VW199 WA109:WA199 WE109:WE199 WI109:WI199 WM109:WM199 WQ109:WQ199 WU109:WU199 WY109:WY199 XC109:XC199 XG109:XG199 XK109:XK199 XO109:XO199 XS109:XS199 XW109:XW199 YA109:YA199 YE109:YE199 YI109:YI199 YM109:YM199 YQ109:YQ199 YU109:YU199 YY109:YY199 ZC109:ZC199 ZG109:ZG199 ZK109:ZK199 ZO109:ZO199 ZS109:ZS199 ZW109:ZW199 AAA109:AAA199 AAE109:AAE199 AAI109:AAI199 AAM109:AAM199 AAQ109:AAQ199 AAU109:AAU199 AAY109:AAY199 ABC109:ABC199 ABG109:ABG199 ABK109:ABK199 ABO109:ABO199 ABS109:ABS199 ABW109:ABW199 ACA109:ACA199 ACE109:ACE199 ACI109:ACI199 ACM109:ACM199 ACQ109:ACQ199 ACU109:ACU199 ACY109:ACY199 ADC109:ADC199 ADG109:ADG199 ADK109:ADK199 ADO109:ADO199 ADS109:ADS199 ADW109:ADW199 AEA109:AEA199 AEE109:AEE199 AEI109:AEI199 AEM109:AEM199 AEQ109:AEQ199 AEU109:AEU199 AEY109:AEY199 AFC109:AFC199 AFG109:AFG199 AFK109:AFK199 AFO109:AFO199 AFS109:AFS199 AFW109:AFW199 AGA109:AGA199 AGE109:AGE199 AGI109:AGI199 AGM109:AGM199 AGQ109:AGQ199 AGU109:AGU199 AGY109:AGY199 AHC109:AHC199 AHG109:AHG199 AHK109:AHK199 AHO109:AHO199 AHS109:AHS199 AHW109:AHW199 AIA109:AIA199 AIE109:AIE199 AII109:AII199 AIM109:AIM199 AIQ109:AIQ199 AIU109:AIU199 AIY109:AIY199 AJC109:AJC199 AJG109:AJG199 AJK109:AJK199 AJO109:AJO199 AJS109:AJS199 AJW109:AJW199 AKA109:AKA199 AKE109:AKE199 AKI109:AKI199 AKM109:AKM199 AKQ109:AKQ199 AKU109:AKU199 AKY109:AKY199 ALC109:ALC199 ALG109:ALG199 ALK109:ALK199 ALO109:ALO199 ALS109:ALS199 ALW109:ALW199 AMA109:AMA199 AME109:AME199 AMI109:AMI199 AMM109:AMM199 AMQ109:AMQ199 AMU109:AMU199 AMY109:AMY199 ANC109:ANC199 ANG109:ANG199 ANK109:ANK199 ANO109:ANO199 ANS109:ANS199 ANW109:ANW199 AOA109:AOA199 AOE109:AOE199 AOI109:AOI199 AOM109:AOM199 AOQ109:AOQ199 AOU109:AOU199 AOY109:AOY199 APC109:APC199 APG109:APG199 APK109:APK199 APO109:APO199 APS109:APS199 APW109:APW199 AQA109:AQA199 AQE109:AQE199 AQI109:AQI199 AQM109:AQM199 AQQ109:AQQ199 AQU109:AQU199 AQY109:AQY199 ARC109:ARC199 ARG109:ARG199 ARK109:ARK199 ARO109:ARO199 ARS109:ARS199 ARW109:ARW199 ASA109:ASA199 ASE109:ASE199 ASI109:ASI199 ASM109:ASM199 ASQ109:ASQ199 ASU109:ASU199 ASY109:ASY199 ATC109:ATC199 ATG109:ATG199 ATK109:ATK199 ATO109:ATO199 ATS109:ATS199 ATW109:ATW199 AUA109:AUA199 AUE109:AUE199 AUI109:AUI199 AUM109:AUM199 AUQ109:AUQ199 AUU109:AUU199 AUY109:AUY199 AVC109:AVC199 AVG109:AVG199 AVK109:AVK199 AVO109:AVO199 AVS109:AVS199 AVW109:AVW199 AWA109:AWA199 AWE109:AWE199 AWI109:AWI199 AWM109:AWM199 AWQ109:AWQ199 AWU109:AWU199 AWY109:AWY199 AXC109:AXC199 AXG109:AXG199 AXK109:AXK199 AXO109:AXO199 AXS109:AXS199 AXW109:AXW199 AYA109:AYA199 AYE109:AYE199 AYI109:AYI199 AYM109:AYM199 AYQ109:AYQ199 AYU109:AYU199 AYY109:AYY199 AZC109:AZC199 AZG109:AZG199 AZK109:AZK199 AZO109:AZO199 AZS109:AZS199 AZW109:AZW199 BAA109:BAA199 BAE109:BAE199 BAI109:BAI199 BAM109:BAM199 BAQ109:BAQ199 BAU109:BAU199 BAY109:BAY199 BBC109:BBC199 BBG109:BBG199 BBK109:BBK199 BBO109:BBO199 BBS109:BBS199 BBW109:BBW199 BCA109:BCA199 BCE109:BCE199 BCI109:BCI199 BCM109:BCM199 BCQ109:BCQ199 BCU109:BCU199 BCY109:BCY199 BDC109:BDC199 BDG109:BDG199 BDK109:BDK199 BDO109:BDO199 BDS109:BDS199 BDW109:BDW199 BEA109:BEA199 BEE109:BEE199 BEI109:BEI199 BEM109:BEM199 BEQ109:BEQ199 BEU109:BEU199 BEY109:BEY199 BFC109:BFC199 BFG109:BFG199 BFK109:BFK199 BFO109:BFO199 BFS109:BFS199 BFW109:BFW199 BGA109:BGA199 BGE109:BGE199 BGI109:BGI199 BGM109:BGM199 BGQ109:BGQ199 BGU109:BGU199 BGY109:BGY199 BHC109:BHC199 BHG109:BHG199 BHK109:BHK199 BHO109:BHO199 BHS109:BHS199 BHW109:BHW199 BIA109:BIA199 BIE109:BIE199 BII109:BII199 BIM109:BIM199 BIQ109:BIQ199 BIU109:BIU199 BIY109:BIY199 BJC109:BJC199 BJG109:BJG199 BJK109:BJK199 BJO109:BJO199 BJS109:BJS199 BJW109:BJW199 BKA109:BKA199 BKE109:BKE199 BKI109:BKI199 BKM109:BKM199 BKQ109:BKQ199 BKU109:BKU199 BKY109:BKY199 BLC109:BLC199 BLG109:BLG199 BLK109:BLK199 BLO109:BLO199 BLS109:BLS199 BLW109:BLW199 BMA109:BMA199 BME109:BME199 BMI109:BMI199 BMM109:BMM199 BMQ109:BMQ199 BMU109:BMU199 BMY109:BMY199 BNC109:BNC199 BNG109:BNG199 BNK109:BNK199 BNO109:BNO199 BNS109:BNS199 BNW109:BNW199 BOA109:BOA199 BOE109:BOE199 BOI109:BOI199 BOM109:BOM199 BOQ109:BOQ199 BOU109:BOU199 BOY109:BOY199 BPC109:BPC199 BPG109:BPG199 BPK109:BPK199 BPO109:BPO199 BPS109:BPS199 BPW109:BPW199 BQA109:BQA199 BQE109:BQE199 BQI109:BQI199 BQM109:BQM199 BQQ109:BQQ199 BQU109:BQU199 BQY109:BQY199 BRC109:BRC199 BRG109:BRG199 BRK109:BRK199 BRO109:BRO199 BRS109:BRS199 BRW109:BRW199 BSA109:BSA199 BSE109:BSE199 BSI109:BSI199 BSM109:BSM199 BSQ109:BSQ199 BSU109:BSU199 BSY109:BSY199 BTC109:BTC199 BTG109:BTG199 BTK109:BTK199 BTO109:BTO199 BTS109:BTS199 BTW109:BTW199 BUA109:BUA199 BUE109:BUE199 BUI109:BUI199 BUM109:BUM199 BUQ109:BUQ199 BUU109:BUU199 BUY109:BUY199 BVC109:BVC199 BVG109:BVG199 BVK109:BVK199 BVO109:BVO199 BVS109:BVS199 BVW109:BVW199 BWA109:BWA199 BWE109:BWE199 BWI109:BWI199 BWM109:BWM199 BWQ109:BWQ199 BWU109:BWU199 BWY109:BWY199 BXC109:BXC199 BXG109:BXG199 BXK109:BXK199 BXO109:BXO199 BXS109:BXS199 BXW109:BXW199 BYA109:BYA199 BYE109:BYE199 BYI109:BYI199 BYM109:BYM199 BYQ109:BYQ199 BYU109:BYU199 BYY109:BYY199 BZC109:BZC199 BZG109:BZG199 BZK109:BZK199 BZO109:BZO199 BZS109:BZS199 BZW109:BZW199 CAA109:CAA199 CAE109:CAE199 CAI109:CAI199 CAM109:CAM199 CAQ109:CAQ199 CAU109:CAU199 CAY109:CAY199 CBC109:CBC199 CBG109:CBG199 CBK109:CBK199 CBO109:CBO199 CBS109:CBS199 CBW109:CBW199 CCA109:CCA199 CCE109:CCE199 CCI109:CCI199 CCM109:CCM199 CCQ109:CCQ199 CCU109:CCU199 CCY109:CCY199 CDC109:CDC199 CDG109:CDG199 CDK109:CDK199 CDO109:CDO199 CDS109:CDS199 CDW109:CDW199 CEA109:CEA199 CEE109:CEE199 CEI109:CEI199 CEM109:CEM199 CEQ109:CEQ199 CEU109:CEU199 CEY109:CEY199 CFC109:CFC199 CFG109:CFG199 CFK109:CFK199 CFO109:CFO199 CFS109:CFS199 CFW109:CFW199 CGA109:CGA199 CGE109:CGE199 CGI109:CGI199 CGM109:CGM199 CGQ109:CGQ199 CGU109:CGU199 CGY109:CGY199 CHC109:CHC199 CHG109:CHG199 CHK109:CHK199 CHO109:CHO199 CHS109:CHS199 CHW109:CHW199 CIA109:CIA199 CIE109:CIE199 CII109:CII199 CIM109:CIM199 CIQ109:CIQ199 CIU109:CIU199 CIY109:CIY199 CJC109:CJC199 CJG109:CJG199 CJK109:CJK199 CJO109:CJO199 CJS109:CJS199 CJW109:CJW199 CKA109:CKA199 CKE109:CKE199 CKI109:CKI199 CKM109:CKM199 CKQ109:CKQ199 CKU109:CKU199 CKY109:CKY199 CLC109:CLC199 CLG109:CLG199 CLK109:CLK199 CLO109:CLO199 CLS109:CLS199 CLW109:CLW199 CMA109:CMA199 CME109:CME199 CMI109:CMI199 CMM109:CMM199 CMQ109:CMQ199 CMU109:CMU199 CMY109:CMY199 CNC109:CNC199 CNG109:CNG199 CNK109:CNK199 CNO109:CNO199 CNS109:CNS199 CNW109:CNW199 COA109:COA199 COE109:COE199 COI109:COI199 COM109:COM199 COQ109:COQ199 COU109:COU199 COY109:COY199 CPC109:CPC199 CPG109:CPG199 CPK109:CPK199 CPO109:CPO199 CPS109:CPS199 CPW109:CPW199 CQA109:CQA199 CQE109:CQE199 CQI109:CQI199 CQM109:CQM199 CQQ109:CQQ199 CQU109:CQU199 CQY109:CQY199 CRC109:CRC199 CRG109:CRG199 CRK109:CRK199 CRO109:CRO199 CRS109:CRS199 CRW109:CRW199 CSA109:CSA199 CSE109:CSE199 CSI109:CSI199 CSM109:CSM199 CSQ109:CSQ199 CSU109:CSU199 CSY109:CSY199 CTC109:CTC199 CTG109:CTG199 CTK109:CTK199 CTO109:CTO199 CTS109:CTS199 CTW109:CTW199 CUA109:CUA199 CUE109:CUE199 CUI109:CUI199 CUM109:CUM199 CUQ109:CUQ199 CUU109:CUU199 CUY109:CUY199 CVC109:CVC199 CVG109:CVG199 CVK109:CVK199 CVO109:CVO199 CVS109:CVS199 CVW109:CVW199 CWA109:CWA199 CWE109:CWE199 CWI109:CWI199 CWM109:CWM199 CWQ109:CWQ199 CWU109:CWU199 CWY109:CWY199 CXC109:CXC199 CXG109:CXG199 CXK109:CXK199 CXO109:CXO199 CXS109:CXS199 CXW109:CXW199 CYA109:CYA199 CYE109:CYE199 CYI109:CYI199 CYM109:CYM199 CYQ109:CYQ199 CYU109:CYU199 CYY109:CYY199 CZC109:CZC199 CZG109:CZG199 CZK109:CZK199 CZO109:CZO199 CZS109:CZS199 CZW109:CZW199 DAA109:DAA199 DAE109:DAE199 DAI109:DAI199 DAM109:DAM199 DAQ109:DAQ199 DAU109:DAU199 DAY109:DAY199 DBC109:DBC199 DBG109:DBG199 DBK109:DBK199 DBO109:DBO199 DBS109:DBS199 DBW109:DBW199 DCA109:DCA199 DCE109:DCE199 DCI109:DCI199 DCM109:DCM199 DCQ109:DCQ199 DCU109:DCU199 DCY109:DCY199 DDC109:DDC199 DDG109:DDG199 DDK109:DDK199 DDO109:DDO199 DDS109:DDS199 DDW109:DDW199 DEA109:DEA199 DEE109:DEE199 DEI109:DEI199 DEM109:DEM199 DEQ109:DEQ199 DEU109:DEU199 DEY109:DEY199 DFC109:DFC199 DFG109:DFG199 DFK109:DFK199 DFO109:DFO199 DFS109:DFS199 DFW109:DFW199 DGA109:DGA199 DGE109:DGE199 DGI109:DGI199 DGM109:DGM199 DGQ109:DGQ199 DGU109:DGU199 DGY109:DGY199 DHC109:DHC199 DHG109:DHG199 DHK109:DHK199 DHO109:DHO199 DHS109:DHS199 DHW109:DHW199 DIA109:DIA199 DIE109:DIE199 DII109:DII199 DIM109:DIM199 DIQ109:DIQ199 DIU109:DIU199 DIY109:DIY199 DJC109:DJC199 DJG109:DJG199 DJK109:DJK199 DJO109:DJO199 DJS109:DJS199 DJW109:DJW199 DKA109:DKA199 DKE109:DKE199 DKI109:DKI199 DKM109:DKM199 DKQ109:DKQ199 DKU109:DKU199 DKY109:DKY199 DLC109:DLC199 DLG109:DLG199 DLK109:DLK199 DLO109:DLO199 DLS109:DLS199 DLW109:DLW199 DMA109:DMA199 DME109:DME199 DMI109:DMI199 DMM109:DMM199 DMQ109:DMQ199 DMU109:DMU199 DMY109:DMY199 DNC109:DNC199 DNG109:DNG199 DNK109:DNK199 DNO109:DNO199 DNS109:DNS199 DNW109:DNW199 DOA109:DOA199 DOE109:DOE199 DOI109:DOI199 DOM109:DOM199 DOQ109:DOQ199 DOU109:DOU199 DOY109:DOY199 DPC109:DPC199 DPG109:DPG199 DPK109:DPK199 DPO109:DPO199 DPS109:DPS199 DPW109:DPW199 DQA109:DQA199 DQE109:DQE199 DQI109:DQI199 DQM109:DQM199 DQQ109:DQQ199 DQU109:DQU199 DQY109:DQY199 DRC109:DRC199 DRG109:DRG199 DRK109:DRK199 DRO109:DRO199 DRS109:DRS199 DRW109:DRW199 DSA109:DSA199 DSE109:DSE199 DSI109:DSI199 DSM109:DSM199 DSQ109:DSQ199 DSU109:DSU199 DSY109:DSY199 DTC109:DTC199 DTG109:DTG199 DTK109:DTK199 DTO109:DTO199 DTS109:DTS199 DTW109:DTW199 DUA109:DUA199 DUE109:DUE199 DUI109:DUI199 DUM109:DUM199 DUQ109:DUQ199 DUU109:DUU199 DUY109:DUY199 DVC109:DVC199 DVG109:DVG199 DVK109:DVK199 DVO109:DVO199 DVS109:DVS199 DVW109:DVW199 DWA109:DWA199 DWE109:DWE199 DWI109:DWI199 DWM109:DWM199 DWQ109:DWQ199 DWU109:DWU199 DWY109:DWY199 DXC109:DXC199 DXG109:DXG199 DXK109:DXK199 DXO109:DXO199 DXS109:DXS199 DXW109:DXW199 DYA109:DYA199 DYE109:DYE199 DYI109:DYI199 DYM109:DYM199 DYQ109:DYQ199 DYU109:DYU199 DYY109:DYY199 DZC109:DZC199 DZG109:DZG199 DZK109:DZK199 DZO109:DZO199 DZS109:DZS199 DZW109:DZW199 EAA109:EAA199 EAE109:EAE199 EAI109:EAI199 EAM109:EAM199 EAQ109:EAQ199 EAU109:EAU199 EAY109:EAY199 EBC109:EBC199 EBG109:EBG199 EBK109:EBK199 EBO109:EBO199 EBS109:EBS199 EBW109:EBW199 ECA109:ECA199 ECE109:ECE199 ECI109:ECI199 ECM109:ECM199 ECQ109:ECQ199 ECU109:ECU199 ECY109:ECY199 EDC109:EDC199 EDG109:EDG199 EDK109:EDK199 EDO109:EDO199 EDS109:EDS199 EDW109:EDW199 EEA109:EEA199 EEE109:EEE199 EEI109:EEI199 EEM109:EEM199 EEQ109:EEQ199 EEU109:EEU199 EEY109:EEY199 EFC109:EFC199 EFG109:EFG199 EFK109:EFK199 EFO109:EFO199 EFS109:EFS199 EFW109:EFW199 EGA109:EGA199 EGE109:EGE199 EGI109:EGI199 EGM109:EGM199 EGQ109:EGQ199 EGU109:EGU199 EGY109:EGY199 EHC109:EHC199 EHG109:EHG199 EHK109:EHK199 EHO109:EHO199 EHS109:EHS199 EHW109:EHW199 EIA109:EIA199 EIE109:EIE199 EII109:EII199 EIM109:EIM199 EIQ109:EIQ199 EIU109:EIU199 EIY109:EIY199 EJC109:EJC199 EJG109:EJG199 EJK109:EJK199 EJO109:EJO199 EJS109:EJS199 EJW109:EJW199 EKA109:EKA199 EKE109:EKE199 EKI109:EKI199 EKM109:EKM199 EKQ109:EKQ199 EKU109:EKU199 EKY109:EKY199 ELC109:ELC199 ELG109:ELG199 ELK109:ELK199 ELO109:ELO199 ELS109:ELS199 ELW109:ELW199 EMA109:EMA199 EME109:EME199 EMI109:EMI199 EMM109:EMM199 EMQ109:EMQ199 EMU109:EMU199 EMY109:EMY199 ENC109:ENC199 ENG109:ENG199 ENK109:ENK199 ENO109:ENO199 ENS109:ENS199 ENW109:ENW199 EOA109:EOA199 EOE109:EOE199 EOI109:EOI199 EOM109:EOM199 EOQ109:EOQ199 EOU109:EOU199 EOY109:EOY199 EPC109:EPC199 EPG109:EPG199 EPK109:EPK199 EPO109:EPO199 EPS109:EPS199 EPW109:EPW199 EQA109:EQA199 EQE109:EQE199 EQI109:EQI199 EQM109:EQM199 EQQ109:EQQ199 EQU109:EQU199 EQY109:EQY199 ERC109:ERC199 ERG109:ERG199 ERK109:ERK199 ERO109:ERO199 ERS109:ERS199 ERW109:ERW199 ESA109:ESA199 ESE109:ESE199 ESI109:ESI199 ESM109:ESM199 ESQ109:ESQ199 ESU109:ESU199 ESY109:ESY199 ETC109:ETC199 ETG109:ETG199 ETK109:ETK199 ETO109:ETO199 ETS109:ETS199 ETW109:ETW199 EUA109:EUA199 EUE109:EUE199 EUI109:EUI199 EUM109:EUM199 EUQ109:EUQ199 EUU109:EUU199 EUY109:EUY199 EVC109:EVC199 EVG109:EVG199 EVK109:EVK199 EVO109:EVO199 EVS109:EVS199 EVW109:EVW199 EWA109:EWA199 EWE109:EWE199 EWI109:EWI199 EWM109:EWM199 EWQ109:EWQ199 EWU109:EWU199 EWY109:EWY199 EXC109:EXC199 EXG109:EXG199 EXK109:EXK199 EXO109:EXO199 EXS109:EXS199 EXW109:EXW199 EYA109:EYA199 EYE109:EYE199 EYI109:EYI199 EYM109:EYM199 EYQ109:EYQ199 EYU109:EYU199 EYY109:EYY199 EZC109:EZC199 EZG109:EZG199 EZK109:EZK199 EZO109:EZO199 EZS109:EZS199 EZW109:EZW199 FAA109:FAA199 FAE109:FAE199 FAI109:FAI199 FAM109:FAM199 FAQ109:FAQ199 FAU109:FAU199 FAY109:FAY199 FBC109:FBC199 FBG109:FBG199 FBK109:FBK199 FBO109:FBO199 FBS109:FBS199 FBW109:FBW199 FCA109:FCA199 FCE109:FCE199 FCI109:FCI199 FCM109:FCM199 FCQ109:FCQ199 FCU109:FCU199 FCY109:FCY199 FDC109:FDC199 FDG109:FDG199 FDK109:FDK199 FDO109:FDO199 FDS109:FDS199 FDW109:FDW199 FEA109:FEA199 FEE109:FEE199 FEI109:FEI199 FEM109:FEM199 FEQ109:FEQ199 FEU109:FEU199 FEY109:FEY199 FFC109:FFC199 FFG109:FFG199 FFK109:FFK199 FFO109:FFO199 FFS109:FFS199 FFW109:FFW199 FGA109:FGA199 FGE109:FGE199 FGI109:FGI199 FGM109:FGM199 FGQ109:FGQ199 FGU109:FGU199 FGY109:FGY199 FHC109:FHC199 FHG109:FHG199 FHK109:FHK199 FHO109:FHO199 FHS109:FHS199 FHW109:FHW199 FIA109:FIA199 FIE109:FIE199 FII109:FII199 FIM109:FIM199 FIQ109:FIQ199 FIU109:FIU199 FIY109:FIY199 FJC109:FJC199 FJG109:FJG199 FJK109:FJK199 FJO109:FJO199 FJS109:FJS199 FJW109:FJW199 FKA109:FKA199 FKE109:FKE199 FKI109:FKI199 FKM109:FKM199 FKQ109:FKQ199 FKU109:FKU199 FKY109:FKY199 FLC109:FLC199 FLG109:FLG199 FLK109:FLK199 FLO109:FLO199 FLS109:FLS199 FLW109:FLW199 FMA109:FMA199 FME109:FME199 FMI109:FMI199 FMM109:FMM199 FMQ109:FMQ199 FMU109:FMU199 FMY109:FMY199 FNC109:FNC199 FNG109:FNG199 FNK109:FNK199 FNO109:FNO199 FNS109:FNS199 FNW109:FNW199 FOA109:FOA199 FOE109:FOE199 FOI109:FOI199 FOM109:FOM199 FOQ109:FOQ199 FOU109:FOU199 FOY109:FOY199 FPC109:FPC199 FPG109:FPG199 FPK109:FPK199 FPO109:FPO199 FPS109:FPS199 FPW109:FPW199 FQA109:FQA199 FQE109:FQE199 FQI109:FQI199 FQM109:FQM199 FQQ109:FQQ199 FQU109:FQU199 FQY109:FQY199 FRC109:FRC199 FRG109:FRG199 FRK109:FRK199 FRO109:FRO199 FRS109:FRS199 FRW109:FRW199 FSA109:FSA199 FSE109:FSE199 FSI109:FSI199 FSM109:FSM199 FSQ109:FSQ199 FSU109:FSU199 FSY109:FSY199 FTC109:FTC199 FTG109:FTG199 FTK109:FTK199 FTO109:FTO199 FTS109:FTS199 FTW109:FTW199 FUA109:FUA199 FUE109:FUE199 FUI109:FUI199 FUM109:FUM199 FUQ109:FUQ199 FUU109:FUU199 FUY109:FUY199 FVC109:FVC199 FVG109:FVG199 FVK109:FVK199 FVO109:FVO199 FVS109:FVS199 FVW109:FVW199 FWA109:FWA199 FWE109:FWE199 FWI109:FWI199 FWM109:FWM199 FWQ109:FWQ199 FWU109:FWU199 FWY109:FWY199 FXC109:FXC199 FXG109:FXG199 FXK109:FXK199 FXO109:FXO199 FXS109:FXS199 FXW109:FXW199 FYA109:FYA199 FYE109:FYE199 FYI109:FYI199 FYM109:FYM199 FYQ109:FYQ199 FYU109:FYU199 FYY109:FYY199 FZC109:FZC199 FZG109:FZG199 FZK109:FZK199 FZO109:FZO199 FZS109:FZS199 FZW109:FZW199 GAA109:GAA199 GAE109:GAE199 GAI109:GAI199 GAM109:GAM199 GAQ109:GAQ199 GAU109:GAU199 GAY109:GAY199 GBC109:GBC199 GBG109:GBG199 GBK109:GBK199 GBO109:GBO199 GBS109:GBS199 GBW109:GBW199 GCA109:GCA199 GCE109:GCE199 GCI109:GCI199 GCM109:GCM199 GCQ109:GCQ199 GCU109:GCU199 GCY109:GCY199 GDC109:GDC199 GDG109:GDG199 GDK109:GDK199 GDO109:GDO199 GDS109:GDS199 GDW109:GDW199 GEA109:GEA199 GEE109:GEE199 GEI109:GEI199 GEM109:GEM199 GEQ109:GEQ199 GEU109:GEU199 GEY109:GEY199 GFC109:GFC199 GFG109:GFG199 GFK109:GFK199 GFO109:GFO199 GFS109:GFS199 GFW109:GFW199 GGA109:GGA199 GGE109:GGE199 GGI109:GGI199 GGM109:GGM199 GGQ109:GGQ199 GGU109:GGU199 GGY109:GGY199 GHC109:GHC199 GHG109:GHG199 GHK109:GHK199 GHO109:GHO199 GHS109:GHS199 GHW109:GHW199 GIA109:GIA199 GIE109:GIE199 GII109:GII199 GIM109:GIM199 GIQ109:GIQ199 GIU109:GIU199 GIY109:GIY199 GJC109:GJC199 GJG109:GJG199 GJK109:GJK199 GJO109:GJO199 GJS109:GJS199 GJW109:GJW199 GKA109:GKA199 GKE109:GKE199 GKI109:GKI199 GKM109:GKM199 GKQ109:GKQ199 GKU109:GKU199 GKY109:GKY199 GLC109:GLC199 GLG109:GLG199 GLK109:GLK199 GLO109:GLO199 GLS109:GLS199 GLW109:GLW199 GMA109:GMA199 GME109:GME199 GMI109:GMI199 GMM109:GMM199 GMQ109:GMQ199 GMU109:GMU199 GMY109:GMY199 GNC109:GNC199 GNG109:GNG199 GNK109:GNK199 GNO109:GNO199 GNS109:GNS199 GNW109:GNW199 GOA109:GOA199 GOE109:GOE199 GOI109:GOI199 GOM109:GOM199 GOQ109:GOQ199 GOU109:GOU199 GOY109:GOY199 GPC109:GPC199 GPG109:GPG199 GPK109:GPK199 GPO109:GPO199 GPS109:GPS199 GPW109:GPW199 GQA109:GQA199 GQE109:GQE199 GQI109:GQI199 GQM109:GQM199 GQQ109:GQQ199 GQU109:GQU199 GQY109:GQY199 GRC109:GRC199 GRG109:GRG199 GRK109:GRK199 GRO109:GRO199 GRS109:GRS199 GRW109:GRW199 GSA109:GSA199 GSE109:GSE199 GSI109:GSI199 GSM109:GSM199 GSQ109:GSQ199 GSU109:GSU199 GSY109:GSY199 GTC109:GTC199 GTG109:GTG199 GTK109:GTK199 GTO109:GTO199 GTS109:GTS199 GTW109:GTW199 GUA109:GUA199 GUE109:GUE199 GUI109:GUI199 GUM109:GUM199 GUQ109:GUQ199 GUU109:GUU199 GUY109:GUY199 GVC109:GVC199 GVG109:GVG199 GVK109:GVK199 GVO109:GVO199 GVS109:GVS199 GVW109:GVW199 GWA109:GWA199 GWE109:GWE199 GWI109:GWI199 GWM109:GWM199 GWQ109:GWQ199 GWU109:GWU199 GWY109:GWY199 GXC109:GXC199 GXG109:GXG199 GXK109:GXK199 GXO109:GXO199 GXS109:GXS199 GXW109:GXW199 GYA109:GYA199 GYE109:GYE199 GYI109:GYI199 GYM109:GYM199 GYQ109:GYQ199 GYU109:GYU199 GYY109:GYY199 GZC109:GZC199 GZG109:GZG199 GZK109:GZK199 GZO109:GZO199 GZS109:GZS199 GZW109:GZW199 HAA109:HAA199 HAE109:HAE199 HAI109:HAI199 HAM109:HAM199 HAQ109:HAQ199 HAU109:HAU199 HAY109:HAY199 HBC109:HBC199 HBG109:HBG199 HBK109:HBK199 HBO109:HBO199 HBS109:HBS199 HBW109:HBW199 HCA109:HCA199 HCE109:HCE199 HCI109:HCI199 HCM109:HCM199 HCQ109:HCQ199 HCU109:HCU199 HCY109:HCY199 HDC109:HDC199 HDG109:HDG199 HDK109:HDK199 HDO109:HDO199 HDS109:HDS199 HDW109:HDW199 HEA109:HEA199 HEE109:HEE199 HEI109:HEI199 HEM109:HEM199 HEQ109:HEQ199 HEU109:HEU199 HEY109:HEY199 HFC109:HFC199 HFG109:HFG199 HFK109:HFK199 HFO109:HFO199 HFS109:HFS199 HFW109:HFW199 HGA109:HGA199 HGE109:HGE199 HGI109:HGI199 HGM109:HGM199 HGQ109:HGQ199 HGU109:HGU199 HGY109:HGY199 HHC109:HHC199 HHG109:HHG199 HHK109:HHK199 HHO109:HHO199 HHS109:HHS199 HHW109:HHW199 HIA109:HIA199 HIE109:HIE199 HII109:HII199 HIM109:HIM199 HIQ109:HIQ199 HIU109:HIU199 HIY109:HIY199 HJC109:HJC199 HJG109:HJG199 HJK109:HJK199 HJO109:HJO199 HJS109:HJS199 HJW109:HJW199 HKA109:HKA199 HKE109:HKE199 HKI109:HKI199 HKM109:HKM199 HKQ109:HKQ199 HKU109:HKU199 HKY109:HKY199 HLC109:HLC199 HLG109:HLG199 HLK109:HLK199 HLO109:HLO199 HLS109:HLS199 HLW109:HLW199 HMA109:HMA199 HME109:HME199 HMI109:HMI199 HMM109:HMM199 HMQ109:HMQ199 HMU109:HMU199 HMY109:HMY199 HNC109:HNC199 HNG109:HNG199 HNK109:HNK199 HNO109:HNO199 HNS109:HNS199 HNW109:HNW199 HOA109:HOA199 HOE109:HOE199 HOI109:HOI199 HOM109:HOM199 HOQ109:HOQ199 HOU109:HOU199 HOY109:HOY199 HPC109:HPC199 HPG109:HPG199 HPK109:HPK199 HPO109:HPO199 HPS109:HPS199 HPW109:HPW199 HQA109:HQA199 HQE109:HQE199 HQI109:HQI199 HQM109:HQM199 HQQ109:HQQ199 HQU109:HQU199 HQY109:HQY199 HRC109:HRC199 HRG109:HRG199 HRK109:HRK199 HRO109:HRO199 HRS109:HRS199 HRW109:HRW199 HSA109:HSA199 HSE109:HSE199 HSI109:HSI199 HSM109:HSM199 HSQ109:HSQ199 HSU109:HSU199 HSY109:HSY199 HTC109:HTC199 HTG109:HTG199 HTK109:HTK199 HTO109:HTO199 HTS109:HTS199 HTW109:HTW199 HUA109:HUA199 HUE109:HUE199 HUI109:HUI199 HUM109:HUM199 HUQ109:HUQ199 HUU109:HUU199 HUY109:HUY199 HVC109:HVC199 HVG109:HVG199 HVK109:HVK199 HVO109:HVO199 HVS109:HVS199 HVW109:HVW199 HWA109:HWA199 HWE109:HWE199 HWI109:HWI199 HWM109:HWM199 HWQ109:HWQ199 HWU109:HWU199 HWY109:HWY199 HXC109:HXC199 HXG109:HXG199 HXK109:HXK199 HXO109:HXO199 HXS109:HXS199 HXW109:HXW199 HYA109:HYA199 HYE109:HYE199 HYI109:HYI199 HYM109:HYM199 HYQ109:HYQ199 HYU109:HYU199 HYY109:HYY199 HZC109:HZC199 HZG109:HZG199 HZK109:HZK199 HZO109:HZO199 HZS109:HZS199 HZW109:HZW199 IAA109:IAA199 IAE109:IAE199 IAI109:IAI199 IAM109:IAM199 IAQ109:IAQ199 IAU109:IAU199 IAY109:IAY199 IBC109:IBC199 IBG109:IBG199 IBK109:IBK199 IBO109:IBO199 IBS109:IBS199 IBW109:IBW199 ICA109:ICA199 ICE109:ICE199 ICI109:ICI199 ICM109:ICM199 ICQ109:ICQ199 ICU109:ICU199 ICY109:ICY199 IDC109:IDC199 IDG109:IDG199 IDK109:IDK199 IDO109:IDO199 IDS109:IDS199 IDW109:IDW199 IEA109:IEA199 IEE109:IEE199 IEI109:IEI199 IEM109:IEM199 IEQ109:IEQ199 IEU109:IEU199 IEY109:IEY199 IFC109:IFC199 IFG109:IFG199 IFK109:IFK199 IFO109:IFO199 IFS109:IFS199 IFW109:IFW199 IGA109:IGA199 IGE109:IGE199 IGI109:IGI199 IGM109:IGM199 IGQ109:IGQ199 IGU109:IGU199 IGY109:IGY199 IHC109:IHC199 IHG109:IHG199 IHK109:IHK199 IHO109:IHO199 IHS109:IHS199 IHW109:IHW199 IIA109:IIA199 IIE109:IIE199 III109:III199 IIM109:IIM199 IIQ109:IIQ199 IIU109:IIU199 IIY109:IIY199 IJC109:IJC199 IJG109:IJG199 IJK109:IJK199 IJO109:IJO199 IJS109:IJS199 IJW109:IJW199 IKA109:IKA199 IKE109:IKE199 IKI109:IKI199 IKM109:IKM199 IKQ109:IKQ199 IKU109:IKU199 IKY109:IKY199 ILC109:ILC199 ILG109:ILG199 ILK109:ILK199 ILO109:ILO199 ILS109:ILS199 ILW109:ILW199 IMA109:IMA199 IME109:IME199 IMI109:IMI199 IMM109:IMM199 IMQ109:IMQ199 IMU109:IMU199 IMY109:IMY199 INC109:INC199 ING109:ING199 INK109:INK199 INO109:INO199 INS109:INS199 INW109:INW199 IOA109:IOA199 IOE109:IOE199 IOI109:IOI199 IOM109:IOM199 IOQ109:IOQ199 IOU109:IOU199 IOY109:IOY199 IPC109:IPC199 IPG109:IPG199 IPK109:IPK199 IPO109:IPO199 IPS109:IPS199 IPW109:IPW199 IQA109:IQA199 IQE109:IQE199 IQI109:IQI199 IQM109:IQM199 IQQ109:IQQ199 IQU109:IQU199 IQY109:IQY199 IRC109:IRC199 IRG109:IRG199 IRK109:IRK199 IRO109:IRO199 IRS109:IRS199 IRW109:IRW199 ISA109:ISA199 ISE109:ISE199 ISI109:ISI199 ISM109:ISM199 ISQ109:ISQ199 ISU109:ISU199 ISY109:ISY199 ITC109:ITC199 ITG109:ITG199 ITK109:ITK199 ITO109:ITO199 ITS109:ITS199 ITW109:ITW199 IUA109:IUA199 IUE109:IUE199 IUI109:IUI199 IUM109:IUM199 IUQ109:IUQ199 IUU109:IUU199 IUY109:IUY199 IVC109:IVC199 IVG109:IVG199 IVK109:IVK199 IVO109:IVO199 IVS109:IVS199 IVW109:IVW199 IWA109:IWA199 IWE109:IWE199 IWI109:IWI199 IWM109:IWM199 IWQ109:IWQ199 IWU109:IWU199 IWY109:IWY199 IXC109:IXC199 IXG109:IXG199 IXK109:IXK199 IXO109:IXO199 IXS109:IXS199 IXW109:IXW199 IYA109:IYA199 IYE109:IYE199 IYI109:IYI199 IYM109:IYM199 IYQ109:IYQ199 IYU109:IYU199 IYY109:IYY199 IZC109:IZC199 IZG109:IZG199 IZK109:IZK199 IZO109:IZO199 IZS109:IZS199 IZW109:IZW199 JAA109:JAA199 JAE109:JAE199 JAI109:JAI199 JAM109:JAM199 JAQ109:JAQ199 JAU109:JAU199 JAY109:JAY199 JBC109:JBC199 JBG109:JBG199 JBK109:JBK199 JBO109:JBO199 JBS109:JBS199 JBW109:JBW199 JCA109:JCA199 JCE109:JCE199 JCI109:JCI199 JCM109:JCM199 JCQ109:JCQ199 JCU109:JCU199 JCY109:JCY199 JDC109:JDC199 JDG109:JDG199 JDK109:JDK199 JDO109:JDO199 JDS109:JDS199 JDW109:JDW199 JEA109:JEA199 JEE109:JEE199 JEI109:JEI199 JEM109:JEM199 JEQ109:JEQ199 JEU109:JEU199 JEY109:JEY199 JFC109:JFC199 JFG109:JFG199 JFK109:JFK199 JFO109:JFO199 JFS109:JFS199 JFW109:JFW199 JGA109:JGA199 JGE109:JGE199 JGI109:JGI199 JGM109:JGM199 JGQ109:JGQ199 JGU109:JGU199 JGY109:JGY199 JHC109:JHC199 JHG109:JHG199 JHK109:JHK199 JHO109:JHO199 JHS109:JHS199 JHW109:JHW199 JIA109:JIA199 JIE109:JIE199 JII109:JII199 JIM109:JIM199 JIQ109:JIQ199 JIU109:JIU199 JIY109:JIY199 JJC109:JJC199 JJG109:JJG199 JJK109:JJK199 JJO109:JJO199 JJS109:JJS199 JJW109:JJW199 JKA109:JKA199 JKE109:JKE199 JKI109:JKI199 JKM109:JKM199 JKQ109:JKQ199 JKU109:JKU199 JKY109:JKY199 JLC109:JLC199 JLG109:JLG199 JLK109:JLK199 JLO109:JLO199 JLS109:JLS199 JLW109:JLW199 JMA109:JMA199 JME109:JME199 JMI109:JMI199 JMM109:JMM199 JMQ109:JMQ199 JMU109:JMU199 JMY109:JMY199 JNC109:JNC199 JNG109:JNG199 JNK109:JNK199 JNO109:JNO199 JNS109:JNS199 JNW109:JNW199 JOA109:JOA199 JOE109:JOE199 JOI109:JOI199 JOM109:JOM199 JOQ109:JOQ199 JOU109:JOU199 JOY109:JOY199 JPC109:JPC199 JPG109:JPG199 JPK109:JPK199 JPO109:JPO199 JPS109:JPS199 JPW109:JPW199 JQA109:JQA199 JQE109:JQE199 JQI109:JQI199 JQM109:JQM199 JQQ109:JQQ199 JQU109:JQU199 JQY109:JQY199 JRC109:JRC199 JRG109:JRG199 JRK109:JRK199 JRO109:JRO199 JRS109:JRS199 JRW109:JRW199 JSA109:JSA199 JSE109:JSE199 JSI109:JSI199 JSM109:JSM199 JSQ109:JSQ199 JSU109:JSU199 JSY109:JSY199 JTC109:JTC199 JTG109:JTG199 JTK109:JTK199 JTO109:JTO199 JTS109:JTS199 JTW109:JTW199 JUA109:JUA199 JUE109:JUE199 JUI109:JUI199 JUM109:JUM199 JUQ109:JUQ199 JUU109:JUU199 JUY109:JUY199 JVC109:JVC199 JVG109:JVG199 JVK109:JVK199 JVO109:JVO199 JVS109:JVS199 JVW109:JVW199 JWA109:JWA199 JWE109:JWE199 JWI109:JWI199 JWM109:JWM199 JWQ109:JWQ199 JWU109:JWU199 JWY109:JWY199 JXC109:JXC199 JXG109:JXG199 JXK109:JXK199 JXO109:JXO199 JXS109:JXS199 JXW109:JXW199 JYA109:JYA199 JYE109:JYE199 JYI109:JYI199 JYM109:JYM199 JYQ109:JYQ199 JYU109:JYU199 JYY109:JYY199 JZC109:JZC199 JZG109:JZG199 JZK109:JZK199 JZO109:JZO199 JZS109:JZS199 JZW109:JZW199 KAA109:KAA199 KAE109:KAE199 KAI109:KAI199 KAM109:KAM199 KAQ109:KAQ199 KAU109:KAU199 KAY109:KAY199 KBC109:KBC199 KBG109:KBG199 KBK109:KBK199 KBO109:KBO199 KBS109:KBS199 KBW109:KBW199 KCA109:KCA199 KCE109:KCE199 KCI109:KCI199 KCM109:KCM199 KCQ109:KCQ199 KCU109:KCU199 KCY109:KCY199 KDC109:KDC199 KDG109:KDG199 KDK109:KDK199 KDO109:KDO199 KDS109:KDS199 KDW109:KDW199 KEA109:KEA199 KEE109:KEE199 KEI109:KEI199 KEM109:KEM199 KEQ109:KEQ199 KEU109:KEU199 KEY109:KEY199 KFC109:KFC199 KFG109:KFG199 KFK109:KFK199 KFO109:KFO199 KFS109:KFS199 KFW109:KFW199 KGA109:KGA199 KGE109:KGE199 KGI109:KGI199 KGM109:KGM199 KGQ109:KGQ199 KGU109:KGU199 KGY109:KGY199 KHC109:KHC199 KHG109:KHG199 KHK109:KHK199 KHO109:KHO199 KHS109:KHS199 KHW109:KHW199 KIA109:KIA199 KIE109:KIE199 KII109:KII199 KIM109:KIM199 KIQ109:KIQ199 KIU109:KIU199 KIY109:KIY199 KJC109:KJC199 KJG109:KJG199 KJK109:KJK199 KJO109:KJO199 KJS109:KJS199 KJW109:KJW199 KKA109:KKA199 KKE109:KKE199 KKI109:KKI199 KKM109:KKM199 KKQ109:KKQ199 KKU109:KKU199 KKY109:KKY199 KLC109:KLC199 KLG109:KLG199 KLK109:KLK199 KLO109:KLO199 KLS109:KLS199 KLW109:KLW199 KMA109:KMA199 KME109:KME199 KMI109:KMI199 KMM109:KMM199 KMQ109:KMQ199 KMU109:KMU199 KMY109:KMY199 KNC109:KNC199 KNG109:KNG199 KNK109:KNK199 KNO109:KNO199 KNS109:KNS199 KNW109:KNW199 KOA109:KOA199 KOE109:KOE199 KOI109:KOI199 KOM109:KOM199 KOQ109:KOQ199 KOU109:KOU199 KOY109:KOY199 KPC109:KPC199 KPG109:KPG199 KPK109:KPK199 KPO109:KPO199 KPS109:KPS199 KPW109:KPW199 KQA109:KQA199 KQE109:KQE199 KQI109:KQI199 KQM109:KQM199 KQQ109:KQQ199 KQU109:KQU199 KQY109:KQY199 KRC109:KRC199 KRG109:KRG199 KRK109:KRK199 KRO109:KRO199 KRS109:KRS199 KRW109:KRW199 KSA109:KSA199 KSE109:KSE199 KSI109:KSI199 KSM109:KSM199 KSQ109:KSQ199 KSU109:KSU199 KSY109:KSY199 KTC109:KTC199 KTG109:KTG199 KTK109:KTK199 KTO109:KTO199 KTS109:KTS199 KTW109:KTW199 KUA109:KUA199 KUE109:KUE199 KUI109:KUI199 KUM109:KUM199 KUQ109:KUQ199 KUU109:KUU199 KUY109:KUY199 KVC109:KVC199 KVG109:KVG199 KVK109:KVK199 KVO109:KVO199 KVS109:KVS199 KVW109:KVW199 KWA109:KWA199 KWE109:KWE199 KWI109:KWI199 KWM109:KWM199 KWQ109:KWQ199 KWU109:KWU199 KWY109:KWY199 KXC109:KXC199 KXG109:KXG199 KXK109:KXK199 KXO109:KXO199 KXS109:KXS199 KXW109:KXW199 KYA109:KYA199 KYE109:KYE199 KYI109:KYI199 KYM109:KYM199 KYQ109:KYQ199 KYU109:KYU199 KYY109:KYY199 KZC109:KZC199 KZG109:KZG199 KZK109:KZK199 KZO109:KZO199 KZS109:KZS199 KZW109:KZW199 LAA109:LAA199 LAE109:LAE199 LAI109:LAI199 LAM109:LAM199 LAQ109:LAQ199 LAU109:LAU199 LAY109:LAY199 LBC109:LBC199 LBG109:LBG199 LBK109:LBK199 LBO109:LBO199 LBS109:LBS199 LBW109:LBW199 LCA109:LCA199 LCE109:LCE199 LCI109:LCI199 LCM109:LCM199 LCQ109:LCQ199 LCU109:LCU199 LCY109:LCY199 LDC109:LDC199 LDG109:LDG199 LDK109:LDK199 LDO109:LDO199 LDS109:LDS199 LDW109:LDW199 LEA109:LEA199 LEE109:LEE199 LEI109:LEI199 LEM109:LEM199 LEQ109:LEQ199 LEU109:LEU199 LEY109:LEY199 LFC109:LFC199 LFG109:LFG199 LFK109:LFK199 LFO109:LFO199 LFS109:LFS199 LFW109:LFW199 LGA109:LGA199 LGE109:LGE199 LGI109:LGI199 LGM109:LGM199 LGQ109:LGQ199 LGU109:LGU199 LGY109:LGY199 LHC109:LHC199 LHG109:LHG199 LHK109:LHK199 LHO109:LHO199 LHS109:LHS199 LHW109:LHW199 LIA109:LIA199 LIE109:LIE199 LII109:LII199 LIM109:LIM199 LIQ109:LIQ199 LIU109:LIU199 LIY109:LIY199 LJC109:LJC199 LJG109:LJG199 LJK109:LJK199 LJO109:LJO199 LJS109:LJS199 LJW109:LJW199 LKA109:LKA199 LKE109:LKE199 LKI109:LKI199 LKM109:LKM199 LKQ109:LKQ199 LKU109:LKU199 LKY109:LKY199 LLC109:LLC199 LLG109:LLG199 LLK109:LLK199 LLO109:LLO199 LLS109:LLS199 LLW109:LLW199 LMA109:LMA199 LME109:LME199 LMI109:LMI199 LMM109:LMM199 LMQ109:LMQ199 LMU109:LMU199 LMY109:LMY199 LNC109:LNC199 LNG109:LNG199 LNK109:LNK199 LNO109:LNO199 LNS109:LNS199 LNW109:LNW199 LOA109:LOA199 LOE109:LOE199 LOI109:LOI199 LOM109:LOM199 LOQ109:LOQ199 LOU109:LOU199 LOY109:LOY199 LPC109:LPC199 LPG109:LPG199 LPK109:LPK199 LPO109:LPO199 LPS109:LPS199 LPW109:LPW199 LQA109:LQA199 LQE109:LQE199 LQI109:LQI199 LQM109:LQM199 LQQ109:LQQ199 LQU109:LQU199 LQY109:LQY199 LRC109:LRC199 LRG109:LRG199 LRK109:LRK199 LRO109:LRO199 LRS109:LRS199 LRW109:LRW199 LSA109:LSA199 LSE109:LSE199 LSI109:LSI199 LSM109:LSM199 LSQ109:LSQ199 LSU109:LSU199 LSY109:LSY199 LTC109:LTC199 LTG109:LTG199 LTK109:LTK199 LTO109:LTO199 LTS109:LTS199 LTW109:LTW199 LUA109:LUA199 LUE109:LUE199 LUI109:LUI199 LUM109:LUM199 LUQ109:LUQ199 LUU109:LUU199 LUY109:LUY199 LVC109:LVC199 LVG109:LVG199 LVK109:LVK199 LVO109:LVO199 LVS109:LVS199 LVW109:LVW199 LWA109:LWA199 LWE109:LWE199 LWI109:LWI199 LWM109:LWM199 LWQ109:LWQ199 LWU109:LWU199 LWY109:LWY199 LXC109:LXC199 LXG109:LXG199 LXK109:LXK199 LXO109:LXO199 LXS109:LXS199 LXW109:LXW199 LYA109:LYA199 LYE109:LYE199 LYI109:LYI199 LYM109:LYM199 LYQ109:LYQ199 LYU109:LYU199 LYY109:LYY199 LZC109:LZC199 LZG109:LZG199 LZK109:LZK199 LZO109:LZO199 LZS109:LZS199 LZW109:LZW199 MAA109:MAA199 MAE109:MAE199 MAI109:MAI199 MAM109:MAM199 MAQ109:MAQ199 MAU109:MAU199 MAY109:MAY199 MBC109:MBC199 MBG109:MBG199 MBK109:MBK199 MBO109:MBO199 MBS109:MBS199 MBW109:MBW199 MCA109:MCA199 MCE109:MCE199 MCI109:MCI199 MCM109:MCM199 MCQ109:MCQ199 MCU109:MCU199 MCY109:MCY199 MDC109:MDC199 MDG109:MDG199 MDK109:MDK199 MDO109:MDO199 MDS109:MDS199 MDW109:MDW199 MEA109:MEA199 MEE109:MEE199 MEI109:MEI199 MEM109:MEM199 MEQ109:MEQ199 MEU109:MEU199 MEY109:MEY199 MFC109:MFC199 MFG109:MFG199 MFK109:MFK199 MFO109:MFO199 MFS109:MFS199 MFW109:MFW199 MGA109:MGA199 MGE109:MGE199 MGI109:MGI199 MGM109:MGM199 MGQ109:MGQ199 MGU109:MGU199 MGY109:MGY199 MHC109:MHC199 MHG109:MHG199 MHK109:MHK199 MHO109:MHO199 MHS109:MHS199 MHW109:MHW199 MIA109:MIA199 MIE109:MIE199 MII109:MII199 MIM109:MIM199 MIQ109:MIQ199 MIU109:MIU199 MIY109:MIY199 MJC109:MJC199 MJG109:MJG199 MJK109:MJK199 MJO109:MJO199 MJS109:MJS199 MJW109:MJW199 MKA109:MKA199 MKE109:MKE199 MKI109:MKI199 MKM109:MKM199 MKQ109:MKQ199 MKU109:MKU199 MKY109:MKY199 MLC109:MLC199 MLG109:MLG199 MLK109:MLK199 MLO109:MLO199 MLS109:MLS199 MLW109:MLW199 MMA109:MMA199 MME109:MME199 MMI109:MMI199 MMM109:MMM199 MMQ109:MMQ199 MMU109:MMU199 MMY109:MMY199 MNC109:MNC199 MNG109:MNG199 MNK109:MNK199 MNO109:MNO199 MNS109:MNS199 MNW109:MNW199 MOA109:MOA199 MOE109:MOE199 MOI109:MOI199 MOM109:MOM199 MOQ109:MOQ199 MOU109:MOU199 MOY109:MOY199 MPC109:MPC199 MPG109:MPG199 MPK109:MPK199 MPO109:MPO199 MPS109:MPS199 MPW109:MPW199 MQA109:MQA199 MQE109:MQE199 MQI109:MQI199 MQM109:MQM199 MQQ109:MQQ199 MQU109:MQU199 MQY109:MQY199 MRC109:MRC199 MRG109:MRG199 MRK109:MRK199 MRO109:MRO199 MRS109:MRS199 MRW109:MRW199 MSA109:MSA199 MSE109:MSE199 MSI109:MSI199 MSM109:MSM199 MSQ109:MSQ199 MSU109:MSU199 MSY109:MSY199 MTC109:MTC199 MTG109:MTG199 MTK109:MTK199 MTO109:MTO199 MTS109:MTS199 MTW109:MTW199 MUA109:MUA199 MUE109:MUE199 MUI109:MUI199 MUM109:MUM199 MUQ109:MUQ199 MUU109:MUU199 MUY109:MUY199 MVC109:MVC199 MVG109:MVG199 MVK109:MVK199 MVO109:MVO199 MVS109:MVS199 MVW109:MVW199 MWA109:MWA199 MWE109:MWE199 MWI109:MWI199 MWM109:MWM199 MWQ109:MWQ199 MWU109:MWU199 MWY109:MWY199 MXC109:MXC199 MXG109:MXG199 MXK109:MXK199 MXO109:MXO199 MXS109:MXS199 MXW109:MXW199 MYA109:MYA199 MYE109:MYE199 MYI109:MYI199 MYM109:MYM199 MYQ109:MYQ199 MYU109:MYU199 MYY109:MYY199 MZC109:MZC199 MZG109:MZG199 MZK109:MZK199 MZO109:MZO199 MZS109:MZS199 MZW109:MZW199 NAA109:NAA199 NAE109:NAE199 NAI109:NAI199 NAM109:NAM199 NAQ109:NAQ199 NAU109:NAU199 NAY109:NAY199 NBC109:NBC199 NBG109:NBG199 NBK109:NBK199 NBO109:NBO199 NBS109:NBS199 NBW109:NBW199 NCA109:NCA199 NCE109:NCE199 NCI109:NCI199 NCM109:NCM199 NCQ109:NCQ199 NCU109:NCU199 NCY109:NCY199 NDC109:NDC199 NDG109:NDG199 NDK109:NDK199 NDO109:NDO199 NDS109:NDS199 NDW109:NDW199 NEA109:NEA199 NEE109:NEE199 NEI109:NEI199 NEM109:NEM199 NEQ109:NEQ199 NEU109:NEU199 NEY109:NEY199 NFC109:NFC199 NFG109:NFG199 NFK109:NFK199 NFO109:NFO199 NFS109:NFS199 NFW109:NFW199 NGA109:NGA199 NGE109:NGE199 NGI109:NGI199 NGM109:NGM199 NGQ109:NGQ199 NGU109:NGU199 NGY109:NGY199 NHC109:NHC199 NHG109:NHG199 NHK109:NHK199 NHO109:NHO199 NHS109:NHS199 NHW109:NHW199 NIA109:NIA199 NIE109:NIE199 NII109:NII199 NIM109:NIM199 NIQ109:NIQ199 NIU109:NIU199 NIY109:NIY199 NJC109:NJC199 NJG109:NJG199 NJK109:NJK199 NJO109:NJO199 NJS109:NJS199 NJW109:NJW199 NKA109:NKA199 NKE109:NKE199 NKI109:NKI199 NKM109:NKM199 NKQ109:NKQ199 NKU109:NKU199 NKY109:NKY199 NLC109:NLC199 NLG109:NLG199 NLK109:NLK199 NLO109:NLO199 NLS109:NLS199 NLW109:NLW199 NMA109:NMA199 NME109:NME199 NMI109:NMI199 NMM109:NMM199 NMQ109:NMQ199 NMU109:NMU199 NMY109:NMY199 NNC109:NNC199 NNG109:NNG199 NNK109:NNK199 NNO109:NNO199 NNS109:NNS199 NNW109:NNW199 NOA109:NOA199 NOE109:NOE199 NOI109:NOI199 NOM109:NOM199 NOQ109:NOQ199 NOU109:NOU199 NOY109:NOY199 NPC109:NPC199 NPG109:NPG199 NPK109:NPK199 NPO109:NPO199 NPS109:NPS199 NPW109:NPW199 NQA109:NQA199 NQE109:NQE199 NQI109:NQI199 NQM109:NQM199 NQQ109:NQQ199 NQU109:NQU199 NQY109:NQY199 NRC109:NRC199 NRG109:NRG199 NRK109:NRK199 NRO109:NRO199 NRS109:NRS199 NRW109:NRW199 NSA109:NSA199 NSE109:NSE199 NSI109:NSI199 NSM109:NSM199 NSQ109:NSQ199 NSU109:NSU199 NSY109:NSY199 NTC109:NTC199 NTG109:NTG199 NTK109:NTK199 NTO109:NTO199 NTS109:NTS199 NTW109:NTW199 NUA109:NUA199 NUE109:NUE199 NUI109:NUI199 NUM109:NUM199 NUQ109:NUQ199 NUU109:NUU199 NUY109:NUY199 NVC109:NVC199 NVG109:NVG199 NVK109:NVK199 NVO109:NVO199 NVS109:NVS199 NVW109:NVW199 NWA109:NWA199 NWE109:NWE199 NWI109:NWI199 NWM109:NWM199 NWQ109:NWQ199 NWU109:NWU199 NWY109:NWY199 NXC109:NXC199 NXG109:NXG199 NXK109:NXK199 NXO109:NXO199 NXS109:NXS199 NXW109:NXW199 NYA109:NYA199 NYE109:NYE199 NYI109:NYI199 NYM109:NYM199 NYQ109:NYQ199 NYU109:NYU199 NYY109:NYY199 NZC109:NZC199 NZG109:NZG199 NZK109:NZK199 NZO109:NZO199 NZS109:NZS199 NZW109:NZW199 OAA109:OAA199 OAE109:OAE199 OAI109:OAI199 OAM109:OAM199 OAQ109:OAQ199 OAU109:OAU199 OAY109:OAY199 OBC109:OBC199 OBG109:OBG199 OBK109:OBK199 OBO109:OBO199 OBS109:OBS199 OBW109:OBW199 OCA109:OCA199 OCE109:OCE199 OCI109:OCI199 OCM109:OCM199 OCQ109:OCQ199 OCU109:OCU199 OCY109:OCY199 ODC109:ODC199 ODG109:ODG199 ODK109:ODK199 ODO109:ODO199 ODS109:ODS199 ODW109:ODW199 OEA109:OEA199 OEE109:OEE199 OEI109:OEI199 OEM109:OEM199 OEQ109:OEQ199 OEU109:OEU199 OEY109:OEY199 OFC109:OFC199 OFG109:OFG199 OFK109:OFK199 OFO109:OFO199 OFS109:OFS199 OFW109:OFW199 OGA109:OGA199 OGE109:OGE199 OGI109:OGI199 OGM109:OGM199 OGQ109:OGQ199 OGU109:OGU199 OGY109:OGY199 OHC109:OHC199 OHG109:OHG199 OHK109:OHK199 OHO109:OHO199 OHS109:OHS199 OHW109:OHW199 OIA109:OIA199 OIE109:OIE199 OII109:OII199 OIM109:OIM199 OIQ109:OIQ199 OIU109:OIU199 OIY109:OIY199 OJC109:OJC199 OJG109:OJG199 OJK109:OJK199 OJO109:OJO199 OJS109:OJS199 OJW109:OJW199 OKA109:OKA199 OKE109:OKE199 OKI109:OKI199 OKM109:OKM199 OKQ109:OKQ199 OKU109:OKU199 OKY109:OKY199 OLC109:OLC199 OLG109:OLG199 OLK109:OLK199 OLO109:OLO199 OLS109:OLS199 OLW109:OLW199 OMA109:OMA199 OME109:OME199 OMI109:OMI199 OMM109:OMM199 OMQ109:OMQ199 OMU109:OMU199 OMY109:OMY199 ONC109:ONC199 ONG109:ONG199 ONK109:ONK199 ONO109:ONO199 ONS109:ONS199 ONW109:ONW199 OOA109:OOA199 OOE109:OOE199 OOI109:OOI199 OOM109:OOM199 OOQ109:OOQ199 OOU109:OOU199 OOY109:OOY199 OPC109:OPC199 OPG109:OPG199 OPK109:OPK199 OPO109:OPO199 OPS109:OPS199 OPW109:OPW199 OQA109:OQA199 OQE109:OQE199 OQI109:OQI199 OQM109:OQM199 OQQ109:OQQ199 OQU109:OQU199 OQY109:OQY199 ORC109:ORC199 ORG109:ORG199 ORK109:ORK199 ORO109:ORO199 ORS109:ORS199 ORW109:ORW199 OSA109:OSA199 OSE109:OSE199 OSI109:OSI199 OSM109:OSM199 OSQ109:OSQ199 OSU109:OSU199 OSY109:OSY199 OTC109:OTC199 OTG109:OTG199 OTK109:OTK199 OTO109:OTO199 OTS109:OTS199 OTW109:OTW199 OUA109:OUA199 OUE109:OUE199 OUI109:OUI199 OUM109:OUM199 OUQ109:OUQ199 OUU109:OUU199 OUY109:OUY199 OVC109:OVC199 OVG109:OVG199 OVK109:OVK199 OVO109:OVO199 OVS109:OVS199 OVW109:OVW199 OWA109:OWA199 OWE109:OWE199 OWI109:OWI199 OWM109:OWM199 OWQ109:OWQ199 OWU109:OWU199 OWY109:OWY199 OXC109:OXC199 OXG109:OXG199 OXK109:OXK199 OXO109:OXO199 OXS109:OXS199 OXW109:OXW199 OYA109:OYA199 OYE109:OYE199 OYI109:OYI199 OYM109:OYM199 OYQ109:OYQ199 OYU109:OYU199 OYY109:OYY199 OZC109:OZC199 OZG109:OZG199 OZK109:OZK199 OZO109:OZO199 OZS109:OZS199 OZW109:OZW199 PAA109:PAA199 PAE109:PAE199 PAI109:PAI199 PAM109:PAM199 PAQ109:PAQ199 PAU109:PAU199 PAY109:PAY199 PBC109:PBC199 PBG109:PBG199 PBK109:PBK199 PBO109:PBO199 PBS109:PBS199 PBW109:PBW199 PCA109:PCA199 PCE109:PCE199 PCI109:PCI199 PCM109:PCM199 PCQ109:PCQ199 PCU109:PCU199 PCY109:PCY199 PDC109:PDC199 PDG109:PDG199 PDK109:PDK199 PDO109:PDO199 PDS109:PDS199 PDW109:PDW199 PEA109:PEA199 PEE109:PEE199 PEI109:PEI199 PEM109:PEM199 PEQ109:PEQ199 PEU109:PEU199 PEY109:PEY199 PFC109:PFC199 PFG109:PFG199 PFK109:PFK199 PFO109:PFO199 PFS109:PFS199 PFW109:PFW199 PGA109:PGA199 PGE109:PGE199 PGI109:PGI199 PGM109:PGM199 PGQ109:PGQ199 PGU109:PGU199 PGY109:PGY199 PHC109:PHC199 PHG109:PHG199 PHK109:PHK199 PHO109:PHO199 PHS109:PHS199 PHW109:PHW199 PIA109:PIA199 PIE109:PIE199 PII109:PII199 PIM109:PIM199 PIQ109:PIQ199 PIU109:PIU199 PIY109:PIY199 PJC109:PJC199 PJG109:PJG199 PJK109:PJK199 PJO109:PJO199 PJS109:PJS199 PJW109:PJW199 PKA109:PKA199 PKE109:PKE199 PKI109:PKI199 PKM109:PKM199 PKQ109:PKQ199 PKU109:PKU199 PKY109:PKY199 PLC109:PLC199 PLG109:PLG199 PLK109:PLK199 PLO109:PLO199 PLS109:PLS199 PLW109:PLW199 PMA109:PMA199 PME109:PME199 PMI109:PMI199 PMM109:PMM199 PMQ109:PMQ199 PMU109:PMU199 PMY109:PMY199 PNC109:PNC199 PNG109:PNG199 PNK109:PNK199 PNO109:PNO199 PNS109:PNS199 PNW109:PNW199 POA109:POA199 POE109:POE199 POI109:POI199 POM109:POM199 POQ109:POQ199 POU109:POU199 POY109:POY199 PPC109:PPC199 PPG109:PPG199 PPK109:PPK199 PPO109:PPO199 PPS109:PPS199 PPW109:PPW199 PQA109:PQA199 PQE109:PQE199 PQI109:PQI199 PQM109:PQM199 PQQ109:PQQ199 PQU109:PQU199 PQY109:PQY199 PRC109:PRC199 PRG109:PRG199 PRK109:PRK199 PRO109:PRO199 PRS109:PRS199 PRW109:PRW199 PSA109:PSA199 PSE109:PSE199 PSI109:PSI199 PSM109:PSM199 PSQ109:PSQ199 PSU109:PSU199 PSY109:PSY199 PTC109:PTC199 PTG109:PTG199 PTK109:PTK199 PTO109:PTO199 PTS109:PTS199 PTW109:PTW199 PUA109:PUA199 PUE109:PUE199 PUI109:PUI199 PUM109:PUM199 PUQ109:PUQ199 PUU109:PUU199 PUY109:PUY199 PVC109:PVC199 PVG109:PVG199 PVK109:PVK199 PVO109:PVO199 PVS109:PVS199 PVW109:PVW199 PWA109:PWA199 PWE109:PWE199 PWI109:PWI199 PWM109:PWM199 PWQ109:PWQ199 PWU109:PWU199 PWY109:PWY199 PXC109:PXC199 PXG109:PXG199 PXK109:PXK199 PXO109:PXO199 PXS109:PXS199 PXW109:PXW199 PYA109:PYA199 PYE109:PYE199 PYI109:PYI199 PYM109:PYM199 PYQ109:PYQ199 PYU109:PYU199 PYY109:PYY199 PZC109:PZC199 PZG109:PZG199 PZK109:PZK199 PZO109:PZO199 PZS109:PZS199 PZW109:PZW199 QAA109:QAA199 QAE109:QAE199 QAI109:QAI199 QAM109:QAM199 QAQ109:QAQ199 QAU109:QAU199 QAY109:QAY199 QBC109:QBC199 QBG109:QBG199 QBK109:QBK199 QBO109:QBO199 QBS109:QBS199 QBW109:QBW199 QCA109:QCA199 QCE109:QCE199 QCI109:QCI199 QCM109:QCM199 QCQ109:QCQ199 QCU109:QCU199 QCY109:QCY199 QDC109:QDC199 QDG109:QDG199 QDK109:QDK199 QDO109:QDO199 QDS109:QDS199 QDW109:QDW199 QEA109:QEA199 QEE109:QEE199 QEI109:QEI199 QEM109:QEM199 QEQ109:QEQ199 QEU109:QEU199 QEY109:QEY199 QFC109:QFC199 QFG109:QFG199 QFK109:QFK199 QFO109:QFO199 QFS109:QFS199 QFW109:QFW199 QGA109:QGA199 QGE109:QGE199 QGI109:QGI199 QGM109:QGM199 QGQ109:QGQ199 QGU109:QGU199 QGY109:QGY199 QHC109:QHC199 QHG109:QHG199 QHK109:QHK199 QHO109:QHO199 QHS109:QHS199 QHW109:QHW199 QIA109:QIA199 QIE109:QIE199 QII109:QII199 QIM109:QIM199 QIQ109:QIQ199 QIU109:QIU199 QIY109:QIY199 QJC109:QJC199 QJG109:QJG199 QJK109:QJK199 QJO109:QJO199 QJS109:QJS199 QJW109:QJW199 QKA109:QKA199 QKE109:QKE199 QKI109:QKI199 QKM109:QKM199 QKQ109:QKQ199 QKU109:QKU199 QKY109:QKY199 QLC109:QLC199 QLG109:QLG199 QLK109:QLK199 QLO109:QLO199 QLS109:QLS199 QLW109:QLW199 QMA109:QMA199 QME109:QME199 QMI109:QMI199 QMM109:QMM199 QMQ109:QMQ199 QMU109:QMU199 QMY109:QMY199 QNC109:QNC199 QNG109:QNG199 QNK109:QNK199 QNO109:QNO199 QNS109:QNS199 QNW109:QNW199 QOA109:QOA199 QOE109:QOE199 QOI109:QOI199 QOM109:QOM199 QOQ109:QOQ199 QOU109:QOU199 QOY109:QOY199 QPC109:QPC199 QPG109:QPG199 QPK109:QPK199 QPO109:QPO199 QPS109:QPS199 QPW109:QPW199 QQA109:QQA199 QQE109:QQE199 QQI109:QQI199 QQM109:QQM199 QQQ109:QQQ199 QQU109:QQU199 QQY109:QQY199 QRC109:QRC199 QRG109:QRG199 QRK109:QRK199 QRO109:QRO199 QRS109:QRS199 QRW109:QRW199 QSA109:QSA199 QSE109:QSE199 QSI109:QSI199 QSM109:QSM199 QSQ109:QSQ199 QSU109:QSU199 QSY109:QSY199 QTC109:QTC199 QTG109:QTG199 QTK109:QTK199 QTO109:QTO199 QTS109:QTS199 QTW109:QTW199 QUA109:QUA199 QUE109:QUE199 QUI109:QUI199 QUM109:QUM199 QUQ109:QUQ199 QUU109:QUU199 QUY109:QUY199 QVC109:QVC199 QVG109:QVG199 QVK109:QVK199 QVO109:QVO199 QVS109:QVS199 QVW109:QVW199 QWA109:QWA199 QWE109:QWE199 QWI109:QWI199 QWM109:QWM199 QWQ109:QWQ199 QWU109:QWU199 QWY109:QWY199 QXC109:QXC199 QXG109:QXG199 QXK109:QXK199 QXO109:QXO199 QXS109:QXS199 QXW109:QXW199 QYA109:QYA199 QYE109:QYE199 QYI109:QYI199 QYM109:QYM199 QYQ109:QYQ199 QYU109:QYU199 QYY109:QYY199 QZC109:QZC199 QZG109:QZG199 QZK109:QZK199 QZO109:QZO199 QZS109:QZS199 QZW109:QZW199 RAA109:RAA199 RAE109:RAE199 RAI109:RAI199 RAM109:RAM199 RAQ109:RAQ199 RAU109:RAU199 RAY109:RAY199 RBC109:RBC199 RBG109:RBG199 RBK109:RBK199 RBO109:RBO199 RBS109:RBS199 RBW109:RBW199 RCA109:RCA199 RCE109:RCE199 RCI109:RCI199 RCM109:RCM199 RCQ109:RCQ199 RCU109:RCU199 RCY109:RCY199 RDC109:RDC199 RDG109:RDG199 RDK109:RDK199 RDO109:RDO199 RDS109:RDS199 RDW109:RDW199 REA109:REA199 REE109:REE199 REI109:REI199 REM109:REM199 REQ109:REQ199 REU109:REU199 REY109:REY199 RFC109:RFC199 RFG109:RFG199 RFK109:RFK199 RFO109:RFO199 RFS109:RFS199 RFW109:RFW199 RGA109:RGA199 RGE109:RGE199 RGI109:RGI199 RGM109:RGM199 RGQ109:RGQ199 RGU109:RGU199 RGY109:RGY199 RHC109:RHC199 RHG109:RHG199 RHK109:RHK199 RHO109:RHO199 RHS109:RHS199 RHW109:RHW199 RIA109:RIA199 RIE109:RIE199 RII109:RII199 RIM109:RIM199 RIQ109:RIQ199 RIU109:RIU199 RIY109:RIY199 RJC109:RJC199 RJG109:RJG199 RJK109:RJK199 RJO109:RJO199 RJS109:RJS199 RJW109:RJW199 RKA109:RKA199 RKE109:RKE199 RKI109:RKI199 RKM109:RKM199 RKQ109:RKQ199 RKU109:RKU199 RKY109:RKY199 RLC109:RLC199 RLG109:RLG199 RLK109:RLK199 RLO109:RLO199 RLS109:RLS199 RLW109:RLW199 RMA109:RMA199 RME109:RME199 RMI109:RMI199 RMM109:RMM199 RMQ109:RMQ199 RMU109:RMU199 RMY109:RMY199 RNC109:RNC199 RNG109:RNG199 RNK109:RNK199 RNO109:RNO199 RNS109:RNS199 RNW109:RNW199 ROA109:ROA199 ROE109:ROE199 ROI109:ROI199 ROM109:ROM199 ROQ109:ROQ199 ROU109:ROU199 ROY109:ROY199 RPC109:RPC199 RPG109:RPG199 RPK109:RPK199 RPO109:RPO199 RPS109:RPS199 RPW109:RPW199 RQA109:RQA199 RQE109:RQE199 RQI109:RQI199 RQM109:RQM199 RQQ109:RQQ199 RQU109:RQU199 RQY109:RQY199 RRC109:RRC199 RRG109:RRG199 RRK109:RRK199 RRO109:RRO199 RRS109:RRS199 RRW109:RRW199 RSA109:RSA199 RSE109:RSE199 RSI109:RSI199 RSM109:RSM199 RSQ109:RSQ199 RSU109:RSU199 RSY109:RSY199 RTC109:RTC199 RTG109:RTG199 RTK109:RTK199 RTO109:RTO199 RTS109:RTS199 RTW109:RTW199 RUA109:RUA199 RUE109:RUE199 RUI109:RUI199 RUM109:RUM199 RUQ109:RUQ199 RUU109:RUU199 RUY109:RUY199 RVC109:RVC199 RVG109:RVG199 RVK109:RVK199 RVO109:RVO199 RVS109:RVS199 RVW109:RVW199 RWA109:RWA199 RWE109:RWE199 RWI109:RWI199 RWM109:RWM199 RWQ109:RWQ199 RWU109:RWU199 RWY109:RWY199 RXC109:RXC199 RXG109:RXG199 RXK109:RXK199 RXO109:RXO199 RXS109:RXS199 RXW109:RXW199 RYA109:RYA199 RYE109:RYE199 RYI109:RYI199 RYM109:RYM199 RYQ109:RYQ199 RYU109:RYU199 RYY109:RYY199 RZC109:RZC199 RZG109:RZG199 RZK109:RZK199 RZO109:RZO199 RZS109:RZS199 RZW109:RZW199 SAA109:SAA199 SAE109:SAE199 SAI109:SAI199 SAM109:SAM199 SAQ109:SAQ199 SAU109:SAU199 SAY109:SAY199 SBC109:SBC199 SBG109:SBG199 SBK109:SBK199 SBO109:SBO199 SBS109:SBS199 SBW109:SBW199 SCA109:SCA199 SCE109:SCE199 SCI109:SCI199 SCM109:SCM199 SCQ109:SCQ199 SCU109:SCU199 SCY109:SCY199 SDC109:SDC199 SDG109:SDG199 SDK109:SDK199 SDO109:SDO199 SDS109:SDS199 SDW109:SDW199 SEA109:SEA199 SEE109:SEE199 SEI109:SEI199 SEM109:SEM199 SEQ109:SEQ199 SEU109:SEU199 SEY109:SEY199 SFC109:SFC199 SFG109:SFG199 SFK109:SFK199 SFO109:SFO199 SFS109:SFS199 SFW109:SFW199 SGA109:SGA199 SGE109:SGE199 SGI109:SGI199 SGM109:SGM199 SGQ109:SGQ199 SGU109:SGU199 SGY109:SGY199 SHC109:SHC199 SHG109:SHG199 SHK109:SHK199 SHO109:SHO199 SHS109:SHS199 SHW109:SHW199 SIA109:SIA199 SIE109:SIE199 SII109:SII199 SIM109:SIM199 SIQ109:SIQ199 SIU109:SIU199 SIY109:SIY199 SJC109:SJC199 SJG109:SJG199 SJK109:SJK199 SJO109:SJO199 SJS109:SJS199 SJW109:SJW199 SKA109:SKA199 SKE109:SKE199 SKI109:SKI199 SKM109:SKM199 SKQ109:SKQ199 SKU109:SKU199 SKY109:SKY199 SLC109:SLC199 SLG109:SLG199 SLK109:SLK199 SLO109:SLO199 SLS109:SLS199 SLW109:SLW199 SMA109:SMA199 SME109:SME199 SMI109:SMI199 SMM109:SMM199 SMQ109:SMQ199 SMU109:SMU199 SMY109:SMY199 SNC109:SNC199 SNG109:SNG199 SNK109:SNK199 SNO109:SNO199 SNS109:SNS199 SNW109:SNW199 SOA109:SOA199 SOE109:SOE199 SOI109:SOI199 SOM109:SOM199 SOQ109:SOQ199 SOU109:SOU199 SOY109:SOY199 SPC109:SPC199 SPG109:SPG199 SPK109:SPK199 SPO109:SPO199 SPS109:SPS199 SPW109:SPW199 SQA109:SQA199 SQE109:SQE199 SQI109:SQI199 SQM109:SQM199 SQQ109:SQQ199 SQU109:SQU199 SQY109:SQY199 SRC109:SRC199 SRG109:SRG199 SRK109:SRK199 SRO109:SRO199 SRS109:SRS199 SRW109:SRW199 SSA109:SSA199 SSE109:SSE199 SSI109:SSI199 SSM109:SSM199 SSQ109:SSQ199 SSU109:SSU199 SSY109:SSY199 STC109:STC199 STG109:STG199 STK109:STK199 STO109:STO199 STS109:STS199 STW109:STW199 SUA109:SUA199 SUE109:SUE199 SUI109:SUI199 SUM109:SUM199 SUQ109:SUQ199 SUU109:SUU199 SUY109:SUY199 SVC109:SVC199 SVG109:SVG199 SVK109:SVK199 SVO109:SVO199 SVS109:SVS199 SVW109:SVW199 SWA109:SWA199 SWE109:SWE199 SWI109:SWI199 SWM109:SWM199 SWQ109:SWQ199 SWU109:SWU199 SWY109:SWY199 SXC109:SXC199 SXG109:SXG199 SXK109:SXK199 SXO109:SXO199 SXS109:SXS199 SXW109:SXW199 SYA109:SYA199 SYE109:SYE199 SYI109:SYI199 SYM109:SYM199 SYQ109:SYQ199 SYU109:SYU199 SYY109:SYY199 SZC109:SZC199 SZG109:SZG199 SZK109:SZK199 SZO109:SZO199 SZS109:SZS199 SZW109:SZW199 TAA109:TAA199 TAE109:TAE199 TAI109:TAI199 TAM109:TAM199 TAQ109:TAQ199 TAU109:TAU199 TAY109:TAY199 TBC109:TBC199 TBG109:TBG199 TBK109:TBK199 TBO109:TBO199 TBS109:TBS199 TBW109:TBW199 TCA109:TCA199 TCE109:TCE199 TCI109:TCI199 TCM109:TCM199 TCQ109:TCQ199 TCU109:TCU199 TCY109:TCY199 TDC109:TDC199 TDG109:TDG199 TDK109:TDK199 TDO109:TDO199 TDS109:TDS199 TDW109:TDW199 TEA109:TEA199 TEE109:TEE199 TEI109:TEI199 TEM109:TEM199 TEQ109:TEQ199 TEU109:TEU199 TEY109:TEY199 TFC109:TFC199 TFG109:TFG199 TFK109:TFK199 TFO109:TFO199 TFS109:TFS199 TFW109:TFW199 TGA109:TGA199 TGE109:TGE199 TGI109:TGI199 TGM109:TGM199 TGQ109:TGQ199 TGU109:TGU199 TGY109:TGY199 THC109:THC199 THG109:THG199 THK109:THK199 THO109:THO199 THS109:THS199 THW109:THW199 TIA109:TIA199 TIE109:TIE199 TII109:TII199 TIM109:TIM199 TIQ109:TIQ199 TIU109:TIU199 TIY109:TIY199 TJC109:TJC199 TJG109:TJG199 TJK109:TJK199 TJO109:TJO199 TJS109:TJS199 TJW109:TJW199 TKA109:TKA199 TKE109:TKE199 TKI109:TKI199 TKM109:TKM199 TKQ109:TKQ199 TKU109:TKU199 TKY109:TKY199 TLC109:TLC199 TLG109:TLG199 TLK109:TLK199 TLO109:TLO199 TLS109:TLS199 TLW109:TLW199 TMA109:TMA199 TME109:TME199 TMI109:TMI199 TMM109:TMM199 TMQ109:TMQ199 TMU109:TMU199 TMY109:TMY199 TNC109:TNC199 TNG109:TNG199 TNK109:TNK199 TNO109:TNO199 TNS109:TNS199 TNW109:TNW199 TOA109:TOA199 TOE109:TOE199 TOI109:TOI199 TOM109:TOM199 TOQ109:TOQ199 TOU109:TOU199 TOY109:TOY199 TPC109:TPC199 TPG109:TPG199 TPK109:TPK199 TPO109:TPO199 TPS109:TPS199 TPW109:TPW199 TQA109:TQA199 TQE109:TQE199 TQI109:TQI199 TQM109:TQM199 TQQ109:TQQ199 TQU109:TQU199 TQY109:TQY199 TRC109:TRC199 TRG109:TRG199 TRK109:TRK199 TRO109:TRO199 TRS109:TRS199 TRW109:TRW199 TSA109:TSA199 TSE109:TSE199 TSI109:TSI199 TSM109:TSM199 TSQ109:TSQ199 TSU109:TSU199 TSY109:TSY199 TTC109:TTC199 TTG109:TTG199 TTK109:TTK199 TTO109:TTO199 TTS109:TTS199 TTW109:TTW199 TUA109:TUA199 TUE109:TUE199 TUI109:TUI199 TUM109:TUM199 TUQ109:TUQ199 TUU109:TUU199 TUY109:TUY199 TVC109:TVC199 TVG109:TVG199 TVK109:TVK199 TVO109:TVO199 TVS109:TVS199 TVW109:TVW199 TWA109:TWA199 TWE109:TWE199 TWI109:TWI199 TWM109:TWM199 TWQ109:TWQ199 TWU109:TWU199 TWY109:TWY199 TXC109:TXC199 TXG109:TXG199 TXK109:TXK199 TXO109:TXO199 TXS109:TXS199 TXW109:TXW199 TYA109:TYA199 TYE109:TYE199 TYI109:TYI199 TYM109:TYM199 TYQ109:TYQ199 TYU109:TYU199 TYY109:TYY199 TZC109:TZC199 TZG109:TZG199 TZK109:TZK199 TZO109:TZO199 TZS109:TZS199 TZW109:TZW199 UAA109:UAA199 UAE109:UAE199 UAI109:UAI199 UAM109:UAM199 UAQ109:UAQ199 UAU109:UAU199 UAY109:UAY199 UBC109:UBC199 UBG109:UBG199 UBK109:UBK199 UBO109:UBO199 UBS109:UBS199 UBW109:UBW199 UCA109:UCA199 UCE109:UCE199 UCI109:UCI199 UCM109:UCM199 UCQ109:UCQ199 UCU109:UCU199 UCY109:UCY199 UDC109:UDC199 UDG109:UDG199 UDK109:UDK199 UDO109:UDO199 UDS109:UDS199 UDW109:UDW199 UEA109:UEA199 UEE109:UEE199 UEI109:UEI199 UEM109:UEM199 UEQ109:UEQ199 UEU109:UEU199 UEY109:UEY199 UFC109:UFC199 UFG109:UFG199 UFK109:UFK199 UFO109:UFO199 UFS109:UFS199 UFW109:UFW199 UGA109:UGA199 UGE109:UGE199 UGI109:UGI199 UGM109:UGM199 UGQ109:UGQ199 UGU109:UGU199 UGY109:UGY199 UHC109:UHC199 UHG109:UHG199 UHK109:UHK199 UHO109:UHO199 UHS109:UHS199 UHW109:UHW199 UIA109:UIA199 UIE109:UIE199 UII109:UII199 UIM109:UIM199 UIQ109:UIQ199 UIU109:UIU199 UIY109:UIY199 UJC109:UJC199 UJG109:UJG199 UJK109:UJK199 UJO109:UJO199 UJS109:UJS199 UJW109:UJW199 UKA109:UKA199 UKE109:UKE199 UKI109:UKI199 UKM109:UKM199 UKQ109:UKQ199 UKU109:UKU199 UKY109:UKY199 ULC109:ULC199 ULG109:ULG199 ULK109:ULK199 ULO109:ULO199 ULS109:ULS199 ULW109:ULW199 UMA109:UMA199 UME109:UME199 UMI109:UMI199 UMM109:UMM199 UMQ109:UMQ199 UMU109:UMU199 UMY109:UMY199 UNC109:UNC199 UNG109:UNG199 UNK109:UNK199 UNO109:UNO199 UNS109:UNS199 UNW109:UNW199 UOA109:UOA199 UOE109:UOE199 UOI109:UOI199 UOM109:UOM199 UOQ109:UOQ199 UOU109:UOU199 UOY109:UOY199 UPC109:UPC199 UPG109:UPG199 UPK109:UPK199 UPO109:UPO199 UPS109:UPS199 UPW109:UPW199 UQA109:UQA199 UQE109:UQE199 UQI109:UQI199 UQM109:UQM199 UQQ109:UQQ199 UQU109:UQU199 UQY109:UQY199 URC109:URC199 URG109:URG199 URK109:URK199 URO109:URO199 URS109:URS199 URW109:URW199 USA109:USA199 USE109:USE199 USI109:USI199 USM109:USM199 USQ109:USQ199 USU109:USU199 USY109:USY199 UTC109:UTC199 UTG109:UTG199 UTK109:UTK199 UTO109:UTO199 UTS109:UTS199 UTW109:UTW199 UUA109:UUA199 UUE109:UUE199 UUI109:UUI199 UUM109:UUM199 UUQ109:UUQ199 UUU109:UUU199 UUY109:UUY199 UVC109:UVC199 UVG109:UVG199 UVK109:UVK199 UVO109:UVO199 UVS109:UVS199 UVW109:UVW199 UWA109:UWA199 UWE109:UWE199 UWI109:UWI199 UWM109:UWM199 UWQ109:UWQ199 UWU109:UWU199 UWY109:UWY199 UXC109:UXC199 UXG109:UXG199 UXK109:UXK199 UXO109:UXO199 UXS109:UXS199 UXW109:UXW199 UYA109:UYA199 UYE109:UYE199 UYI109:UYI199 UYM109:UYM199 UYQ109:UYQ199 UYU109:UYU199 UYY109:UYY199 UZC109:UZC199 UZG109:UZG199 UZK109:UZK199 UZO109:UZO199 UZS109:UZS199 UZW109:UZW199 VAA109:VAA199 VAE109:VAE199 VAI109:VAI199 VAM109:VAM199 VAQ109:VAQ199 VAU109:VAU199 VAY109:VAY199 VBC109:VBC199 VBG109:VBG199 VBK109:VBK199 VBO109:VBO199 VBS109:VBS199 VBW109:VBW199 VCA109:VCA199 VCE109:VCE199 VCI109:VCI199 VCM109:VCM199 VCQ109:VCQ199 VCU109:VCU199 VCY109:VCY199 VDC109:VDC199 VDG109:VDG199 VDK109:VDK199 VDO109:VDO199 VDS109:VDS199 VDW109:VDW199 VEA109:VEA199 VEE109:VEE199 VEI109:VEI199 VEM109:VEM199 VEQ109:VEQ199 VEU109:VEU199 VEY109:VEY199 VFC109:VFC199 VFG109:VFG199 VFK109:VFK199 VFO109:VFO199 VFS109:VFS199 VFW109:VFW199 VGA109:VGA199 VGE109:VGE199 VGI109:VGI199 VGM109:VGM199 VGQ109:VGQ199 VGU109:VGU199 VGY109:VGY199 VHC109:VHC199 VHG109:VHG199 VHK109:VHK199 VHO109:VHO199 VHS109:VHS199 VHW109:VHW199 VIA109:VIA199 VIE109:VIE199 VII109:VII199 VIM109:VIM199 VIQ109:VIQ199 VIU109:VIU199 VIY109:VIY199 VJC109:VJC199 VJG109:VJG199 VJK109:VJK199 VJO109:VJO199 VJS109:VJS199 VJW109:VJW199 VKA109:VKA199 VKE109:VKE199 VKI109:VKI199 VKM109:VKM199 VKQ109:VKQ199 VKU109:VKU199 VKY109:VKY199 VLC109:VLC199 VLG109:VLG199 VLK109:VLK199 VLO109:VLO199 VLS109:VLS199 VLW109:VLW199 VMA109:VMA199 VME109:VME199 VMI109:VMI199 VMM109:VMM199 VMQ109:VMQ199 VMU109:VMU199 VMY109:VMY199 VNC109:VNC199 VNG109:VNG199 VNK109:VNK199 VNO109:VNO199 VNS109:VNS199 VNW109:VNW199 VOA109:VOA199 VOE109:VOE199 VOI109:VOI199 VOM109:VOM199 VOQ109:VOQ199 VOU109:VOU199 VOY109:VOY199 VPC109:VPC199 VPG109:VPG199 VPK109:VPK199 VPO109:VPO199 VPS109:VPS199 VPW109:VPW199 VQA109:VQA199 VQE109:VQE199 VQI109:VQI199 VQM109:VQM199 VQQ109:VQQ199 VQU109:VQU199 VQY109:VQY199 VRC109:VRC199 VRG109:VRG199 VRK109:VRK199 VRO109:VRO199 VRS109:VRS199 VRW109:VRW199 VSA109:VSA199 VSE109:VSE199 VSI109:VSI199 VSM109:VSM199 VSQ109:VSQ199 VSU109:VSU199 VSY109:VSY199 VTC109:VTC199 VTG109:VTG199 VTK109:VTK199 VTO109:VTO199 VTS109:VTS199 VTW109:VTW199 VUA109:VUA199 VUE109:VUE199 VUI109:VUI199 VUM109:VUM199 VUQ109:VUQ199 VUU109:VUU199 VUY109:VUY199 VVC109:VVC199 VVG109:VVG199 VVK109:VVK199 VVO109:VVO199 VVS109:VVS199 VVW109:VVW199 VWA109:VWA199 VWE109:VWE199 VWI109:VWI199 VWM109:VWM199 VWQ109:VWQ199 VWU109:VWU199 VWY109:VWY199 VXC109:VXC199 VXG109:VXG199 VXK109:VXK199 VXO109:VXO199 VXS109:VXS199 VXW109:VXW199 VYA109:VYA199 VYE109:VYE199 VYI109:VYI199 VYM109:VYM199 VYQ109:VYQ199 VYU109:VYU199 VYY109:VYY199 VZC109:VZC199 VZG109:VZG199 VZK109:VZK199 VZO109:VZO199 VZS109:VZS199 VZW109:VZW199 WAA109:WAA199 WAE109:WAE199 WAI109:WAI199 WAM109:WAM199 WAQ109:WAQ199 WAU109:WAU199 WAY109:WAY199 WBC109:WBC199 WBG109:WBG199 WBK109:WBK199 WBO109:WBO199 WBS109:WBS199 WBW109:WBW199 WCA109:WCA199 WCE109:WCE199 WCI109:WCI199 WCM109:WCM199 WCQ109:WCQ199 WCU109:WCU199 WCY109:WCY199 WDC109:WDC199 WDG109:WDG199 WDK109:WDK199 WDO109:WDO199 WDS109:WDS199 WDW109:WDW199 WEA109:WEA199 WEE109:WEE199 WEI109:WEI199 WEM109:WEM199 WEQ109:WEQ199 WEU109:WEU199 WEY109:WEY199 WFC109:WFC199 WFG109:WFG199 WFK109:WFK199 WFO109:WFO199 WFS109:WFS199 WFW109:WFW199 WGA109:WGA199 WGE109:WGE199 WGI109:WGI199 WGM109:WGM199 WGQ109:WGQ199 WGU109:WGU199 WGY109:WGY199 WHC109:WHC199 WHG109:WHG199 WHK109:WHK199 WHO109:WHO199 WHS109:WHS199 WHW109:WHW199 WIA109:WIA199 WIE109:WIE199 WII109:WII199 WIM109:WIM199 WIQ109:WIQ199 WIU109:WIU199 WIY109:WIY199 WJC109:WJC199 WJG109:WJG199 WJK109:WJK199 WJO109:WJO199 WJS109:WJS199 WJW109:WJW199 WKA109:WKA199 WKE109:WKE199 WKI109:WKI199 WKM109:WKM199 WKQ109:WKQ199 WKU109:WKU199 WKY109:WKY199 WLC109:WLC199 WLG109:WLG199 WLK109:WLK199 WLO109:WLO199 WLS109:WLS199 WLW109:WLW199 WMA109:WMA199 WME109:WME199 WMI109:WMI199 WMM109:WMM199 WMQ109:WMQ199 WMU109:WMU199 WMY109:WMY199 WNC109:WNC199 WNG109:WNG199 WNK109:WNK199 WNO109:WNO199 WNS109:WNS199 WNW109:WNW199 WOA109:WOA199 WOE109:WOE199 WOI109:WOI199 WOM109:WOM199 WOQ109:WOQ199 WOU109:WOU199 WOY109:WOY199 WPC109:WPC199 WPG109:WPG199 WPK109:WPK199 WPO109:WPO199 WPS109:WPS199 WPW109:WPW199 WQA109:WQA199 WQE109:WQE199 WQI109:WQI199 WQM109:WQM199 WQQ109:WQQ199 WQU109:WQU199 WQY109:WQY199 WRC109:WRC199 WRG109:WRG199 WRK109:WRK199 WRO109:WRO199 WRS109:WRS199 WRW109:WRW199 WSA109:WSA199 WSE109:WSE199 WSI109:WSI199 WSM109:WSM199 WSQ109:WSQ199 WSU109:WSU199 WSY109:WSY199 WTC109:WTC199 WTG109:WTG199 WTK109:WTK199 WTO109:WTO199 WTS109:WTS199 WTW109:WTW199 WUA109:WUA199 WUE109:WUE199 WUI109:WUI199 WUM109:WUM199 WUQ109:WUQ199 WUU109:WUU199 WUY109:WUY199 WVC109:WVC199 WVG109:WVG199 WVK109:WVK199 WVO109:WVO199 WVS109:WVS199 WVW109:WVW199 WWA109:WWA199 WWE109:WWE199 WWI109:WWI199 WWM109:WWM199 WWQ109:WWQ199 WWU109:WWU199 WWY109:WWY199 WXC109:WXC199 WXG109:WXG199 WXK109:WXK199 WXO109:WXO199 WXS109:WXS199 WXW109:WXW199 WYA109:WYA199 WYE109:WYE199 WYI109:WYI199 WYM109:WYM199 WYQ109:WYQ199 WYU109:WYU199 WYY109:WYY199 WZC109:WZC199 WZG109:WZG199 WZK109:WZK199 WZO109:WZO199 WZS109:WZS199 WZW109:WZW199 XAA109:XAA199 XAE109:XAE199 XAI109:XAI199 XAM109:XAM199 XAQ109:XAQ199 XAU109:XAU199 XAY109:XAY199 XBC109:XBC199 XBG109:XBG199 XBK109:XBK199 XBO109:XBO199 XBS109:XBS199 XBW109:XBW199 XCA109:XCA199 XCE109:XCE199 XCI109:XCI199 XCM109:XCM199 XCQ109:XCQ199 XCU109:XCU199 XCY109:XCY199 XDC109:XDC199 XDG109:XDG199 XDK109:XDK199 XDO109:XDO199 XDS109:XDS199 XDW109:XDW199 XEA109:XEA199 XEE109:XEE199 XEI109:XEI199 XEM109:XEM199 XEQ109:XEQ199 XEU109:XEU199 XEY109:XEY199 XFC109:XFD199 D109:D199 F8:F199">
    <cfRule type="cellIs" dxfId="58" priority="65" operator="between">
      <formula>63</formula>
      <formula>65</formula>
    </cfRule>
    <cfRule type="cellIs" dxfId="57" priority="66" operator="between">
      <formula>60</formula>
      <formula>63</formula>
    </cfRule>
    <cfRule type="cellIs" dxfId="56" priority="67" operator="between">
      <formula>55</formula>
      <formula>60</formula>
    </cfRule>
    <cfRule type="cellIs" dxfId="55" priority="68" operator="between">
      <formula>50</formula>
      <formula>55</formula>
    </cfRule>
    <cfRule type="cellIs" dxfId="54" priority="69" operator="between">
      <formula>45</formula>
      <formula>50</formula>
    </cfRule>
    <cfRule type="cellIs" dxfId="53" priority="70" operator="between">
      <formula>40</formula>
      <formula>45</formula>
    </cfRule>
    <cfRule type="cellIs" dxfId="52" priority="71" operator="between">
      <formula>30</formula>
      <formula>40</formula>
    </cfRule>
  </conditionalFormatting>
  <conditionalFormatting sqref="C206:C207 C108:C109 C39:C40 C53:C54 C71:C72 C89:C90 C12:C13 C26:C27 C127:C128">
    <cfRule type="expression" dxfId="51" priority="64">
      <formula>#REF!="SUMÁCIA:"</formula>
    </cfRule>
  </conditionalFormatting>
  <conditionalFormatting sqref="C206:C207">
    <cfRule type="expression" dxfId="50" priority="62">
      <formula>$D206="VB"</formula>
    </cfRule>
    <cfRule type="expression" dxfId="49" priority="63">
      <formula>#REF!="SUMÁCIA:"</formula>
    </cfRule>
  </conditionalFormatting>
  <conditionalFormatting sqref="C35:C38 C41:C44">
    <cfRule type="expression" dxfId="48" priority="61">
      <formula>$A35="SUMÁCIA:"</formula>
    </cfRule>
  </conditionalFormatting>
  <conditionalFormatting sqref="C42:C44">
    <cfRule type="expression" dxfId="47" priority="59">
      <formula>$D42="VB"</formula>
    </cfRule>
    <cfRule type="expression" dxfId="46" priority="60">
      <formula>$A42="SUMÁCIA:"</formula>
    </cfRule>
  </conditionalFormatting>
  <conditionalFormatting sqref="C39:C40">
    <cfRule type="expression" dxfId="45" priority="57">
      <formula>$D39="VB"</formula>
    </cfRule>
    <cfRule type="expression" dxfId="44" priority="58">
      <formula>#REF!="SUMÁCIA:"</formula>
    </cfRule>
  </conditionalFormatting>
  <conditionalFormatting sqref="C49:C52 C55:C58">
    <cfRule type="expression" dxfId="43" priority="56">
      <formula>$A49="SUMÁCIA:"</formula>
    </cfRule>
  </conditionalFormatting>
  <conditionalFormatting sqref="C56:C58">
    <cfRule type="expression" dxfId="42" priority="54">
      <formula>$D56="VB"</formula>
    </cfRule>
    <cfRule type="expression" dxfId="41" priority="55">
      <formula>$A56="SUMÁCIA:"</formula>
    </cfRule>
  </conditionalFormatting>
  <conditionalFormatting sqref="C53:C54">
    <cfRule type="expression" dxfId="40" priority="52">
      <formula>$D53="VB"</formula>
    </cfRule>
    <cfRule type="expression" dxfId="39" priority="53">
      <formula>#REF!="SUMÁCIA:"</formula>
    </cfRule>
  </conditionalFormatting>
  <conditionalFormatting sqref="C67:C70 C73:C76">
    <cfRule type="expression" dxfId="38" priority="51">
      <formula>$A67="SUMÁCIA:"</formula>
    </cfRule>
  </conditionalFormatting>
  <conditionalFormatting sqref="C74:C76">
    <cfRule type="expression" dxfId="37" priority="49">
      <formula>$D74="VB"</formula>
    </cfRule>
    <cfRule type="expression" dxfId="36" priority="50">
      <formula>$A74="SUMÁCIA:"</formula>
    </cfRule>
  </conditionalFormatting>
  <conditionalFormatting sqref="C71:C72">
    <cfRule type="expression" dxfId="35" priority="47">
      <formula>$D71="VB"</formula>
    </cfRule>
    <cfRule type="expression" dxfId="34" priority="48">
      <formula>#REF!="SUMÁCIA:"</formula>
    </cfRule>
  </conditionalFormatting>
  <conditionalFormatting sqref="C85:C88 C91:C94">
    <cfRule type="expression" dxfId="33" priority="46">
      <formula>$A85="SUMÁCIA:"</formula>
    </cfRule>
  </conditionalFormatting>
  <conditionalFormatting sqref="C92:C94">
    <cfRule type="expression" dxfId="32" priority="44">
      <formula>$D92="VB"</formula>
    </cfRule>
    <cfRule type="expression" dxfId="31" priority="45">
      <formula>$A92="SUMÁCIA:"</formula>
    </cfRule>
  </conditionalFormatting>
  <conditionalFormatting sqref="C89:C90">
    <cfRule type="expression" dxfId="30" priority="42">
      <formula>$D89="VB"</formula>
    </cfRule>
    <cfRule type="expression" dxfId="29" priority="43">
      <formula>#REF!="SUMÁCIA:"</formula>
    </cfRule>
  </conditionalFormatting>
  <conditionalFormatting sqref="C104:C107 C110:C113">
    <cfRule type="expression" dxfId="28" priority="41">
      <formula>$A104="SUMÁCIA:"</formula>
    </cfRule>
  </conditionalFormatting>
  <conditionalFormatting sqref="C111:C113">
    <cfRule type="expression" dxfId="27" priority="39">
      <formula>$D111="VB"</formula>
    </cfRule>
    <cfRule type="expression" dxfId="26" priority="40">
      <formula>$A111="SUMÁCIA:"</formula>
    </cfRule>
  </conditionalFormatting>
  <conditionalFormatting sqref="C108:C109">
    <cfRule type="expression" dxfId="25" priority="37">
      <formula>$D108="VB"</formula>
    </cfRule>
    <cfRule type="expression" dxfId="24" priority="38">
      <formula>#REF!="SUMÁCIA:"</formula>
    </cfRule>
  </conditionalFormatting>
  <conditionalFormatting sqref="C8:C11">
    <cfRule type="expression" dxfId="23" priority="27">
      <formula>$A8="SUMÁCIA:"</formula>
    </cfRule>
  </conditionalFormatting>
  <conditionalFormatting sqref="C12:C13">
    <cfRule type="expression" dxfId="22" priority="23">
      <formula>$D12="VB"</formula>
    </cfRule>
    <cfRule type="expression" dxfId="21" priority="24">
      <formula>#REF!="SUMÁCIA:"</formula>
    </cfRule>
  </conditionalFormatting>
  <conditionalFormatting sqref="C26:C27">
    <cfRule type="expression" dxfId="20" priority="20">
      <formula>$D26="VB"</formula>
    </cfRule>
    <cfRule type="expression" dxfId="19" priority="21">
      <formula>#REF!="SUMÁCIA:"</formula>
    </cfRule>
  </conditionalFormatting>
  <conditionalFormatting sqref="F3:F199">
    <cfRule type="cellIs" dxfId="18" priority="19" operator="greaterThan">
      <formula>65</formula>
    </cfRule>
  </conditionalFormatting>
  <conditionalFormatting sqref="C123:C126">
    <cfRule type="expression" dxfId="17" priority="17">
      <formula>$A123="SUMÁCIA:"</formula>
    </cfRule>
  </conditionalFormatting>
  <conditionalFormatting sqref="C127:C128">
    <cfRule type="expression" dxfId="16" priority="13">
      <formula>$D127="VB"</formula>
    </cfRule>
    <cfRule type="expression" dxfId="15" priority="14">
      <formula>#REF!="SUMÁCIA:"</formula>
    </cfRule>
  </conditionalFormatting>
  <conditionalFormatting sqref="C147:C148 C162:C163 C177:C178">
    <cfRule type="expression" dxfId="14" priority="12">
      <formula>#REF!="SUMÁCIA:"</formula>
    </cfRule>
  </conditionalFormatting>
  <conditionalFormatting sqref="C147:C148">
    <cfRule type="expression" dxfId="13" priority="10">
      <formula>$D147="VB"</formula>
    </cfRule>
    <cfRule type="expression" dxfId="12" priority="11">
      <formula>#REF!="SUMÁCIA:"</formula>
    </cfRule>
  </conditionalFormatting>
  <conditionalFormatting sqref="C162:C163">
    <cfRule type="expression" dxfId="11" priority="7">
      <formula>$D162="VB"</formula>
    </cfRule>
    <cfRule type="expression" dxfId="10" priority="8">
      <formula>#REF!="SUMÁCIA:"</formula>
    </cfRule>
  </conditionalFormatting>
  <conditionalFormatting sqref="C177:C178">
    <cfRule type="expression" dxfId="9" priority="4">
      <formula>$D177="VB"</formula>
    </cfRule>
    <cfRule type="expression" dxfId="8" priority="5">
      <formula>#REF!="SUMÁCIA:"</formula>
    </cfRule>
  </conditionalFormatting>
  <conditionalFormatting sqref="C192:C193">
    <cfRule type="expression" dxfId="7" priority="3">
      <formula>#REF!="SUMÁCIA:"</formula>
    </cfRule>
  </conditionalFormatting>
  <conditionalFormatting sqref="C192:C193">
    <cfRule type="expression" dxfId="6" priority="1">
      <formula>$D192="VB"</formula>
    </cfRule>
    <cfRule type="expression" dxfId="5" priority="2">
      <formula>#REF!="SUMÁCIA:"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6" filterMode="1"/>
  <dimension ref="A1:AE74"/>
  <sheetViews>
    <sheetView zoomScale="85" zoomScaleNormal="85" workbookViewId="0">
      <pane xSplit="1" ySplit="2" topLeftCell="K3" activePane="bottomRight" state="frozen"/>
      <selection pane="topRight" activeCell="B1" sqref="B1"/>
      <selection pane="bottomLeft" activeCell="A3" sqref="A3"/>
      <selection pane="bottomRight" activeCell="Z3" sqref="Z3:AD3"/>
    </sheetView>
  </sheetViews>
  <sheetFormatPr defaultRowHeight="14.4" x14ac:dyDescent="0.3"/>
  <cols>
    <col min="1" max="1" width="12.88671875" customWidth="1"/>
    <col min="2" max="9" width="10" style="1" customWidth="1"/>
    <col min="10" max="12" width="10" style="3" customWidth="1"/>
    <col min="13" max="13" width="10" style="2" customWidth="1"/>
    <col min="14" max="14" width="16.33203125" style="2" bestFit="1" customWidth="1"/>
    <col min="15" max="15" width="10.33203125" style="2" customWidth="1"/>
    <col min="16" max="16" width="10" style="6" customWidth="1"/>
    <col min="17" max="20" width="10.6640625" style="6" customWidth="1"/>
    <col min="21" max="23" width="10" style="7" customWidth="1"/>
    <col min="24" max="24" width="10" customWidth="1"/>
    <col min="25" max="25" width="11.44140625" style="8" customWidth="1"/>
    <col min="26" max="26" width="11.44140625" style="10" customWidth="1"/>
    <col min="27" max="27" width="10" style="10" customWidth="1"/>
    <col min="28" max="28" width="10" style="12" customWidth="1"/>
    <col min="29" max="30" width="10" customWidth="1"/>
  </cols>
  <sheetData>
    <row r="1" spans="1:31" ht="16.2" thickBot="1" x14ac:dyDescent="0.35">
      <c r="A1" s="51" t="s">
        <v>1</v>
      </c>
      <c r="B1" s="479" t="s">
        <v>2</v>
      </c>
      <c r="C1" s="480"/>
      <c r="D1" s="480"/>
      <c r="E1" s="480"/>
      <c r="F1" s="480"/>
      <c r="G1" s="481"/>
      <c r="H1" s="484" t="s">
        <v>5</v>
      </c>
      <c r="I1" s="485"/>
      <c r="J1" s="486"/>
      <c r="K1" s="490" t="s">
        <v>36</v>
      </c>
      <c r="L1" s="491"/>
      <c r="M1" s="491"/>
      <c r="N1" s="491"/>
      <c r="O1" s="491"/>
      <c r="P1" s="492"/>
      <c r="Q1" s="493" t="s">
        <v>7</v>
      </c>
      <c r="R1" s="494"/>
      <c r="S1" s="495"/>
      <c r="T1" s="402" t="s">
        <v>10</v>
      </c>
      <c r="U1" s="477"/>
      <c r="V1" s="477"/>
      <c r="W1" s="477"/>
      <c r="X1" s="477"/>
      <c r="Y1" s="478"/>
      <c r="Z1" s="487" t="s">
        <v>14</v>
      </c>
      <c r="AA1" s="488"/>
      <c r="AB1" s="488"/>
      <c r="AC1" s="488"/>
      <c r="AD1" s="489"/>
    </row>
    <row r="2" spans="1:31" s="41" customFormat="1" ht="29.4" thickBot="1" x14ac:dyDescent="0.35">
      <c r="A2" s="118"/>
      <c r="B2" s="52" t="s">
        <v>3</v>
      </c>
      <c r="C2" s="38" t="s">
        <v>4</v>
      </c>
      <c r="D2" s="38" t="s">
        <v>6</v>
      </c>
      <c r="E2" s="38" t="s">
        <v>147</v>
      </c>
      <c r="F2" s="120" t="s">
        <v>206</v>
      </c>
      <c r="G2" s="121" t="s">
        <v>207</v>
      </c>
      <c r="H2" s="119" t="s">
        <v>20</v>
      </c>
      <c r="I2" s="39" t="s">
        <v>21</v>
      </c>
      <c r="J2" s="76" t="s">
        <v>137</v>
      </c>
      <c r="K2" s="135" t="s">
        <v>38</v>
      </c>
      <c r="L2" s="41" t="s">
        <v>210</v>
      </c>
      <c r="M2" s="136" t="s">
        <v>37</v>
      </c>
      <c r="N2" s="136" t="s">
        <v>136</v>
      </c>
      <c r="O2" s="136" t="s">
        <v>208</v>
      </c>
      <c r="P2" s="137" t="s">
        <v>209</v>
      </c>
      <c r="Q2" s="54" t="s">
        <v>8</v>
      </c>
      <c r="R2" s="22" t="s">
        <v>9</v>
      </c>
      <c r="S2" s="54" t="s">
        <v>138</v>
      </c>
      <c r="T2" s="4" t="s">
        <v>11</v>
      </c>
      <c r="U2" s="77" t="s">
        <v>77</v>
      </c>
      <c r="V2" s="5" t="s">
        <v>12</v>
      </c>
      <c r="W2" s="5" t="s">
        <v>71</v>
      </c>
      <c r="X2" s="82" t="s">
        <v>169</v>
      </c>
      <c r="Y2" s="138" t="s">
        <v>74</v>
      </c>
      <c r="Z2" s="53" t="s">
        <v>22</v>
      </c>
      <c r="AA2" s="139" t="s">
        <v>212</v>
      </c>
      <c r="AB2" s="9" t="s">
        <v>17</v>
      </c>
      <c r="AC2" s="11" t="s">
        <v>140</v>
      </c>
      <c r="AD2" s="13" t="s">
        <v>18</v>
      </c>
      <c r="AE2" s="40"/>
    </row>
    <row r="3" spans="1:31" s="243" customFormat="1" x14ac:dyDescent="0.3">
      <c r="A3" s="238" t="s">
        <v>23</v>
      </c>
      <c r="B3" s="239"/>
      <c r="C3" s="240"/>
      <c r="D3" s="240"/>
      <c r="E3" s="240"/>
      <c r="F3" s="240"/>
      <c r="G3" s="241"/>
      <c r="H3" s="239"/>
      <c r="I3" s="240"/>
      <c r="J3" s="241"/>
      <c r="K3" s="242"/>
      <c r="L3" s="293"/>
      <c r="M3" s="244"/>
      <c r="N3" s="244"/>
      <c r="O3" s="244"/>
      <c r="P3" s="245"/>
      <c r="Q3" s="246"/>
      <c r="R3" s="247"/>
      <c r="S3" s="338"/>
      <c r="T3" s="346">
        <f>MAX('Január-December'!R3:R33)</f>
        <v>13.3</v>
      </c>
      <c r="U3" s="347">
        <f>MAX('Január-December'!S3:S33)</f>
        <v>0</v>
      </c>
      <c r="V3" s="347">
        <f>AVERAGE('Január-December'!T3:T33)</f>
        <v>0.82272727272727297</v>
      </c>
      <c r="W3" s="347">
        <f>MAX('Január-December'!T3:T33)</f>
        <v>3.8</v>
      </c>
      <c r="X3" s="347">
        <f>MIN('Január-December'!T3:T33)</f>
        <v>0</v>
      </c>
      <c r="Y3" s="348" t="s">
        <v>43</v>
      </c>
      <c r="Z3" s="343">
        <f>MAX('Január-December'!W3:W33)</f>
        <v>25</v>
      </c>
      <c r="AA3" s="248">
        <f>MAX('Január-December'!X3:X33)</f>
        <v>31</v>
      </c>
      <c r="AB3" s="123">
        <f>SUM('Január-December'!X3:X33)</f>
        <v>89.699999999999989</v>
      </c>
      <c r="AC3" s="124">
        <f>MAX('Január-December'!Y3:Y33)</f>
        <v>12</v>
      </c>
      <c r="AD3" s="249">
        <f>MAX('Január-December'!Z3:Z33)</f>
        <v>14</v>
      </c>
      <c r="AE3" s="250"/>
    </row>
    <row r="4" spans="1:31" s="264" customFormat="1" hidden="1" x14ac:dyDescent="0.3">
      <c r="A4" s="262"/>
      <c r="B4" s="263"/>
      <c r="G4" s="265"/>
      <c r="H4" s="263"/>
      <c r="J4" s="265"/>
      <c r="K4" s="266"/>
      <c r="P4" s="267"/>
      <c r="Q4" s="263"/>
      <c r="S4" s="267"/>
      <c r="T4" s="263">
        <v>42009</v>
      </c>
      <c r="W4" s="264">
        <v>42006</v>
      </c>
      <c r="X4" s="264">
        <v>42011</v>
      </c>
      <c r="Y4" s="265"/>
      <c r="Z4" s="266">
        <v>42034</v>
      </c>
      <c r="AA4" s="266">
        <v>42035</v>
      </c>
      <c r="AC4" s="264">
        <v>42035</v>
      </c>
      <c r="AD4" s="268">
        <v>42013</v>
      </c>
      <c r="AE4" s="269"/>
    </row>
    <row r="5" spans="1:31" s="69" customFormat="1" x14ac:dyDescent="0.3">
      <c r="A5" s="251" t="s">
        <v>24</v>
      </c>
      <c r="B5" s="252">
        <f>MAX('Január-December'!E34:E61)</f>
        <v>12.2</v>
      </c>
      <c r="C5" s="253">
        <f>MIN('Január-December'!F34:F61)</f>
        <v>-11.1</v>
      </c>
      <c r="D5" s="253">
        <f>AVERAGE('Január-December'!G34:G61)</f>
        <v>1.9779411764705883</v>
      </c>
      <c r="E5" s="253">
        <f>AVERAGE('Január-December'!H34:H61)</f>
        <v>2.4455555555555555</v>
      </c>
      <c r="F5" s="253">
        <f>MAX('Január-December'!G34:G61)</f>
        <v>6.4749999999999996</v>
      </c>
      <c r="G5" s="254">
        <f>MIN('Január-December'!G34:G61)</f>
        <v>-4.45</v>
      </c>
      <c r="H5" s="252">
        <f>MAX('Január-December'!I34:I61)</f>
        <v>7.7</v>
      </c>
      <c r="I5" s="253">
        <f>MIN('Január-December'!J34:J61)</f>
        <v>-15.5</v>
      </c>
      <c r="J5" s="254">
        <f>AVERAGE('Január-December'!K34:K61)</f>
        <v>-1.5927777777777772</v>
      </c>
      <c r="K5" s="255">
        <f>MAX('Január-December'!L34:L61)</f>
        <v>96</v>
      </c>
      <c r="L5" s="294">
        <f>COUNTIF('Január-December'!L34:L61,"99")</f>
        <v>0</v>
      </c>
      <c r="M5" s="256">
        <f>MIN('Január-December'!M34:M61)</f>
        <v>21</v>
      </c>
      <c r="N5" s="256">
        <f>AVERAGE('Január-December'!N34:N61)</f>
        <v>76.822222222222223</v>
      </c>
      <c r="O5" s="256">
        <f>MAX('Január-December'!N34:N61)</f>
        <v>88.22</v>
      </c>
      <c r="P5" s="257">
        <f>MIN('Január-December'!N34:N61)</f>
        <v>60.8</v>
      </c>
      <c r="Q5" s="258">
        <f>MAX('Január-December'!O34:O61)</f>
        <v>1042</v>
      </c>
      <c r="R5" s="259">
        <f>MIN('Január-December'!P34:P61)</f>
        <v>1005.5</v>
      </c>
      <c r="S5" s="339">
        <f>AVERAGE('Január-December'!Q34:Q61)</f>
        <v>1021.9862222222223</v>
      </c>
      <c r="T5" s="72">
        <f>MAX('Január-December'!R34:R61)</f>
        <v>9.9</v>
      </c>
      <c r="U5" s="19">
        <f>MAX('Január-December'!S34:S61)</f>
        <v>5.41</v>
      </c>
      <c r="V5" s="19">
        <f>AVERAGE('Január-December'!T34:T61)</f>
        <v>0.50555555555555554</v>
      </c>
      <c r="W5" s="19">
        <f>MAX('Január-December'!T34:T61)</f>
        <v>1.7</v>
      </c>
      <c r="X5" s="19">
        <f>MIN('Január-December'!T34:T61)</f>
        <v>0</v>
      </c>
      <c r="Y5" s="349" t="s">
        <v>43</v>
      </c>
      <c r="Z5" s="344">
        <f>MAX('Január-December'!W34:W61)</f>
        <v>3.6</v>
      </c>
      <c r="AA5" s="260">
        <f>MAX('Január-December'!X34:X61)</f>
        <v>7.8</v>
      </c>
      <c r="AB5" s="17">
        <f>SUM('Január-December'!X34:X61)</f>
        <v>24.8</v>
      </c>
      <c r="AC5" s="18">
        <f>MAX('Január-December'!Y34:Y61)</f>
        <v>10</v>
      </c>
      <c r="AD5" s="46">
        <f>MAX('Január-December'!Z34:Z61)</f>
        <v>16</v>
      </c>
      <c r="AE5" s="261"/>
    </row>
    <row r="6" spans="1:31" s="272" customFormat="1" hidden="1" x14ac:dyDescent="0.3">
      <c r="A6" s="270"/>
      <c r="B6" s="271">
        <v>42057.558333333334</v>
      </c>
      <c r="C6" s="272">
        <v>42053.262499999997</v>
      </c>
      <c r="F6" s="272">
        <v>42059</v>
      </c>
      <c r="G6" s="273">
        <v>42052</v>
      </c>
      <c r="H6" s="271">
        <v>42059.547222222223</v>
      </c>
      <c r="I6" s="272">
        <v>42052.606944444444</v>
      </c>
      <c r="J6" s="273"/>
      <c r="K6" s="274">
        <v>42060.178472222222</v>
      </c>
      <c r="M6" s="272">
        <v>42052.606249999997</v>
      </c>
      <c r="O6" s="272">
        <v>42061</v>
      </c>
      <c r="P6" s="275">
        <v>42052</v>
      </c>
      <c r="Q6" s="271">
        <v>42053.347222222219</v>
      </c>
      <c r="R6" s="272">
        <v>42058.691666666666</v>
      </c>
      <c r="S6" s="275"/>
      <c r="T6" s="271">
        <v>42056.575694444444</v>
      </c>
      <c r="U6" s="272">
        <v>42056.588888888888</v>
      </c>
      <c r="W6" s="272">
        <v>42056</v>
      </c>
      <c r="X6" s="272">
        <v>42046</v>
      </c>
      <c r="Y6" s="273"/>
      <c r="Z6" s="274">
        <v>42180</v>
      </c>
      <c r="AA6" s="274">
        <v>42060</v>
      </c>
      <c r="AC6" s="272">
        <v>42039</v>
      </c>
      <c r="AD6" s="273">
        <v>42039</v>
      </c>
      <c r="AE6" s="274"/>
    </row>
    <row r="7" spans="1:31" s="69" customFormat="1" x14ac:dyDescent="0.3">
      <c r="A7" s="251" t="s">
        <v>25</v>
      </c>
      <c r="B7" s="252">
        <f>MAX('Január-December'!E62:E92)</f>
        <v>24</v>
      </c>
      <c r="C7" s="253">
        <f>MIN('Január-December'!F62:F92)</f>
        <v>-6.9</v>
      </c>
      <c r="D7" s="253">
        <f>AVERAGE('Január-December'!G62:G92)</f>
        <v>5.0201612903225801</v>
      </c>
      <c r="E7" s="253">
        <f>AVERAGE('Január-December'!H62:H92)</f>
        <v>5.3</v>
      </c>
      <c r="F7" s="253">
        <f>MAX('Január-December'!G62:G92)</f>
        <v>12.399999999999999</v>
      </c>
      <c r="G7" s="254">
        <f>MIN('Január-December'!G62:G92)</f>
        <v>-0.625</v>
      </c>
      <c r="H7" s="252">
        <f>MAX('Január-December'!I62:I92)</f>
        <v>9.6999999999999993</v>
      </c>
      <c r="I7" s="253">
        <f>MIN('Január-December'!J62:J92)</f>
        <v>-9.6</v>
      </c>
      <c r="J7" s="254">
        <f>AVERAGE('Január-December'!K62:K92)</f>
        <v>-0.14193548387096755</v>
      </c>
      <c r="K7" s="255">
        <f>MAX('Január-December'!L62:L92)</f>
        <v>99</v>
      </c>
      <c r="L7" s="294">
        <f>COUNTIF('Január-December'!L62:L92,"99")</f>
        <v>7</v>
      </c>
      <c r="M7" s="256">
        <f>MIN('Január-December'!M62:M92)</f>
        <v>18</v>
      </c>
      <c r="N7" s="256">
        <f>AVERAGE('Január-December'!N62:N92)</f>
        <v>72.197419354838701</v>
      </c>
      <c r="O7" s="256">
        <f>MAX('Január-December'!N62:N92)</f>
        <v>92</v>
      </c>
      <c r="P7" s="257">
        <f>MIN('Január-December'!N62:N92)</f>
        <v>52.13</v>
      </c>
      <c r="Q7" s="258">
        <f>MAX('Január-December'!O62:O92)</f>
        <v>1038.5</v>
      </c>
      <c r="R7" s="259">
        <f>MIN('Január-December'!P62:P92)</f>
        <v>995.7</v>
      </c>
      <c r="S7" s="339">
        <f>AVERAGE('Január-December'!Q62:Q92)</f>
        <v>1021.3214838709678</v>
      </c>
      <c r="T7" s="72">
        <f>MAX('Január-December'!R62:R92)</f>
        <v>12.2</v>
      </c>
      <c r="U7" s="19">
        <f>MAX('Január-December'!S62:S92)</f>
        <v>10.4</v>
      </c>
      <c r="V7" s="19">
        <f>AVERAGE('Január-December'!T62:T92)</f>
        <v>1.2193548387096773</v>
      </c>
      <c r="W7" s="19">
        <f>MAX('Január-December'!T62:T92)</f>
        <v>5</v>
      </c>
      <c r="X7" s="19">
        <f>MIN('Január-December'!T62:T92)</f>
        <v>0.3</v>
      </c>
      <c r="Y7" s="349" t="s">
        <v>117</v>
      </c>
      <c r="Z7" s="344">
        <f>MAX('Január-December'!W62:W92)</f>
        <v>14.4</v>
      </c>
      <c r="AA7" s="260">
        <f>MAX('Január-December'!X62:X92)</f>
        <v>4.8</v>
      </c>
      <c r="AB7" s="17">
        <f>SUM('Január-December'!X62:X92)</f>
        <v>21.200000000000003</v>
      </c>
      <c r="AC7" s="18">
        <f>MAX('Január-December'!Y62:Y92)</f>
        <v>1</v>
      </c>
      <c r="AD7" s="46">
        <f>MAX('Január-December'!Z62:Z92)</f>
        <v>1</v>
      </c>
      <c r="AE7" s="261"/>
    </row>
    <row r="8" spans="1:31" s="272" customFormat="1" hidden="1" x14ac:dyDescent="0.3">
      <c r="A8" s="270"/>
      <c r="B8" s="271">
        <v>42090.602777777778</v>
      </c>
      <c r="C8" s="272">
        <v>42070.224305555559</v>
      </c>
      <c r="F8" s="272">
        <v>42089</v>
      </c>
      <c r="G8" s="273">
        <v>42067</v>
      </c>
      <c r="H8" s="276" t="s">
        <v>211</v>
      </c>
      <c r="I8" s="272">
        <v>42070.224305555559</v>
      </c>
      <c r="J8" s="273"/>
      <c r="K8" s="274">
        <v>42094.99722222222</v>
      </c>
      <c r="M8" s="272">
        <v>42073.590277777781</v>
      </c>
      <c r="O8" s="272">
        <v>42077</v>
      </c>
      <c r="P8" s="275">
        <v>42086</v>
      </c>
      <c r="Q8" s="271">
        <v>42079.363888888889</v>
      </c>
      <c r="R8" s="272">
        <v>42093.65347222222</v>
      </c>
      <c r="S8" s="275"/>
      <c r="T8" s="271">
        <v>42093.614583333336</v>
      </c>
      <c r="U8" s="272">
        <v>42093.247916666667</v>
      </c>
      <c r="W8" s="272">
        <v>42093</v>
      </c>
      <c r="X8" s="272">
        <v>42073</v>
      </c>
      <c r="Y8" s="273"/>
      <c r="Z8" s="274">
        <v>42093</v>
      </c>
      <c r="AA8" s="274">
        <v>42065</v>
      </c>
      <c r="AC8" s="272">
        <v>42069</v>
      </c>
      <c r="AD8" s="273">
        <v>42069</v>
      </c>
      <c r="AE8" s="274"/>
    </row>
    <row r="9" spans="1:31" s="69" customFormat="1" x14ac:dyDescent="0.3">
      <c r="A9" s="251" t="s">
        <v>26</v>
      </c>
      <c r="B9" s="252">
        <f>MAX('Január-December'!E93:E122)</f>
        <v>26</v>
      </c>
      <c r="C9" s="253">
        <f>MIN('Január-December'!F93:F122)</f>
        <v>-5.2</v>
      </c>
      <c r="D9" s="253">
        <f>AVERAGE('Január-December'!G93:G122)</f>
        <v>9.3283333333333314</v>
      </c>
      <c r="E9" s="253">
        <f>AVERAGE('Január-December'!H93:H122)</f>
        <v>9.2566666666666659</v>
      </c>
      <c r="F9" s="253">
        <f>MAX('Január-December'!G93:G122)</f>
        <v>17.625</v>
      </c>
      <c r="G9" s="254">
        <f>MIN('Január-December'!G93:G122)</f>
        <v>1.9500000000000002</v>
      </c>
      <c r="H9" s="252">
        <f>MAX('Január-December'!I93:I122)</f>
        <v>15.7</v>
      </c>
      <c r="I9" s="253">
        <f>MAX('Január-December'!J93:J122)</f>
        <v>9.1999999999999993</v>
      </c>
      <c r="J9" s="254">
        <f>MAX('Január-December'!K93:K122)</f>
        <v>11.3</v>
      </c>
      <c r="K9" s="255">
        <f>MAX('Január-December'!L93:L122)</f>
        <v>99</v>
      </c>
      <c r="L9" s="294">
        <f>COUNTIF('Január-December'!L93:L122,"99")</f>
        <v>12</v>
      </c>
      <c r="M9" s="256">
        <f>MIN('Január-December'!M93:M122)</f>
        <v>15</v>
      </c>
      <c r="N9" s="256">
        <f>AVERAGE('Január-December'!N93:N122)</f>
        <v>64.515999999999991</v>
      </c>
      <c r="O9" s="256">
        <f>MAX('Január-December'!N93:N122)</f>
        <v>96.375</v>
      </c>
      <c r="P9" s="257">
        <f>MIN('Január-December'!N93:N122)</f>
        <v>41.66</v>
      </c>
      <c r="Q9" s="258">
        <f>MAX('Január-December'!O93:O122)</f>
        <v>1032.5999999999999</v>
      </c>
      <c r="R9" s="259">
        <f>MIN('Január-December'!P93:P122)</f>
        <v>999.7</v>
      </c>
      <c r="S9" s="339">
        <f>AVERAGE('Január-December'!Q93:Q122)</f>
        <v>1018.1097000000001</v>
      </c>
      <c r="T9" s="72">
        <f>MAX('Január-December'!R93:R122)</f>
        <v>12.2</v>
      </c>
      <c r="U9" s="19">
        <f>MAX('Január-December'!S93:S122)</f>
        <v>10</v>
      </c>
      <c r="V9" s="19">
        <f>AVERAGE('Január-December'!T93:T122)</f>
        <v>2.1833333333333327</v>
      </c>
      <c r="W9" s="19">
        <f>MAX('Január-December'!T93:T122)</f>
        <v>3.8</v>
      </c>
      <c r="X9" s="19">
        <f>MIN('Január-December'!T93:T122)</f>
        <v>0.8</v>
      </c>
      <c r="Y9" s="349" t="s">
        <v>131</v>
      </c>
      <c r="Z9" s="344">
        <f>MAX('Január-December'!W93:W122)</f>
        <v>7.2</v>
      </c>
      <c r="AA9" s="260">
        <f>MAX('Január-December'!X93:X122)</f>
        <v>10</v>
      </c>
      <c r="AB9" s="17">
        <f>SUM('Január-December'!X93:X122)</f>
        <v>18.3</v>
      </c>
      <c r="AC9" s="18">
        <f>MAX('Január-December'!Y93:Y122)</f>
        <v>1</v>
      </c>
      <c r="AD9" s="46">
        <f>MAX('Január-December'!Z93:Z122)</f>
        <v>1</v>
      </c>
      <c r="AE9" s="261"/>
    </row>
    <row r="10" spans="1:31" s="272" customFormat="1" hidden="1" x14ac:dyDescent="0.3">
      <c r="A10" s="270"/>
      <c r="B10" s="271">
        <v>42110.611805555556</v>
      </c>
      <c r="C10" s="272">
        <v>42100.161805555559</v>
      </c>
      <c r="F10" s="272">
        <v>42121</v>
      </c>
      <c r="G10" s="273">
        <v>42099</v>
      </c>
      <c r="H10" s="271">
        <v>42122.297222222223</v>
      </c>
      <c r="I10" s="272">
        <v>42103.809027777781</v>
      </c>
      <c r="J10" s="273"/>
      <c r="K10" s="274">
        <v>42111</v>
      </c>
      <c r="M10" s="272">
        <v>42105.701388888891</v>
      </c>
      <c r="O10" s="272">
        <v>42111</v>
      </c>
      <c r="P10" s="275">
        <v>42108</v>
      </c>
      <c r="Q10" s="271">
        <v>42103.416666666664</v>
      </c>
      <c r="R10" s="272">
        <v>42095</v>
      </c>
      <c r="S10" s="275"/>
      <c r="T10" s="271">
        <v>42123.339583333334</v>
      </c>
      <c r="U10" s="272">
        <v>42096</v>
      </c>
      <c r="W10" s="272">
        <v>42123</v>
      </c>
      <c r="X10" s="272">
        <v>42111</v>
      </c>
      <c r="Y10" s="273"/>
      <c r="Z10" s="274">
        <v>42122</v>
      </c>
      <c r="AA10" s="274">
        <v>42111</v>
      </c>
      <c r="AC10" s="272">
        <v>42096</v>
      </c>
      <c r="AD10" s="273">
        <v>42096</v>
      </c>
      <c r="AE10" s="274"/>
    </row>
    <row r="11" spans="1:31" s="69" customFormat="1" x14ac:dyDescent="0.3">
      <c r="A11" s="251" t="s">
        <v>27</v>
      </c>
      <c r="B11" s="252">
        <f>MAX('Január-December'!E123:E153)</f>
        <v>28.8</v>
      </c>
      <c r="C11" s="253">
        <f>MIN('Január-December'!F123:F153)</f>
        <v>0.7</v>
      </c>
      <c r="D11" s="253">
        <f>AVERAGE('Január-December'!G123:G153)</f>
        <v>14.422580645161291</v>
      </c>
      <c r="E11" s="253">
        <f>AVERAGE('Január-December'!H123:H153)</f>
        <v>14.267741935483869</v>
      </c>
      <c r="F11" s="253">
        <f>MAX('Január-December'!G123:G153)</f>
        <v>20.324999999999999</v>
      </c>
      <c r="G11" s="254">
        <f>MIN('Január-December'!G123:G153)</f>
        <v>8.9</v>
      </c>
      <c r="H11" s="252">
        <f>MAX('Január-December'!I123:I153)</f>
        <v>20</v>
      </c>
      <c r="I11" s="253">
        <f>MIN('Január-December'!J123:J153)</f>
        <v>0.6</v>
      </c>
      <c r="J11" s="254">
        <f>AVERAGE('Január-December'!K123:K153)</f>
        <v>10.017741935483869</v>
      </c>
      <c r="K11" s="255">
        <f>MAX('Január-December'!L123:L153)</f>
        <v>99</v>
      </c>
      <c r="L11" s="294">
        <f>COUNTIF('Január-December'!L123:L153,"99")</f>
        <v>28</v>
      </c>
      <c r="M11" s="256">
        <f>MIN('Január-December'!M123:M153)</f>
        <v>26</v>
      </c>
      <c r="N11" s="256">
        <f>AVERAGE('Január-December'!N123:N153)</f>
        <v>79.192870967741939</v>
      </c>
      <c r="O11" s="256">
        <f>MAX('Január-December'!N123:N153)</f>
        <v>97.55</v>
      </c>
      <c r="P11" s="257">
        <f>MIN('Január-December'!N123:N153)</f>
        <v>60</v>
      </c>
      <c r="Q11" s="258">
        <f>MAX('Január-December'!O123:O153)</f>
        <v>1029.7</v>
      </c>
      <c r="R11" s="259">
        <f>MIN('Január-December'!P123:P153)</f>
        <v>1006.3</v>
      </c>
      <c r="S11" s="339">
        <f>AVERAGE('Január-December'!Q123:Q153)</f>
        <v>1016.6120645161291</v>
      </c>
      <c r="T11" s="72">
        <f>MAX('Január-December'!R123:R153)</f>
        <v>9.9</v>
      </c>
      <c r="U11" s="19">
        <f>MAX('Január-December'!S123:S153)</f>
        <v>7.5</v>
      </c>
      <c r="V11" s="19">
        <f>AVERAGE('Január-December'!T123:T153)</f>
        <v>1.8193548387096776</v>
      </c>
      <c r="W11" s="19">
        <f>MAX('Január-December'!T123:T153)</f>
        <v>3.1</v>
      </c>
      <c r="X11" s="19">
        <f>MIN('Január-December'!T123:T153)</f>
        <v>0.6</v>
      </c>
      <c r="Y11" s="349" t="s">
        <v>124</v>
      </c>
      <c r="Z11" s="344">
        <f>MAX('Január-December'!W123:W153)</f>
        <v>42.3</v>
      </c>
      <c r="AA11" s="260">
        <f>MAX('Január-December'!X123:X153)</f>
        <v>25</v>
      </c>
      <c r="AB11" s="17">
        <f>SUM('Január-December'!X123:X153)</f>
        <v>103.2</v>
      </c>
      <c r="AC11" s="18">
        <f>MAX('Január-December'!Y123:Y153)</f>
        <v>0</v>
      </c>
      <c r="AD11" s="46">
        <f>MAX('Január-December'!Z123:Z153)</f>
        <v>0</v>
      </c>
      <c r="AE11" s="261"/>
    </row>
    <row r="12" spans="1:31" s="272" customFormat="1" hidden="1" x14ac:dyDescent="0.3">
      <c r="A12" s="270"/>
      <c r="B12" s="271">
        <v>42130.585416666669</v>
      </c>
      <c r="C12" s="272">
        <v>42136.175694444442</v>
      </c>
      <c r="F12" s="272">
        <v>42130</v>
      </c>
      <c r="G12" s="273">
        <v>42151</v>
      </c>
      <c r="H12" s="271">
        <v>42130.482638888891</v>
      </c>
      <c r="I12" s="272">
        <v>42136.175694444442</v>
      </c>
      <c r="J12" s="273"/>
      <c r="K12" s="274">
        <v>42150</v>
      </c>
      <c r="M12" s="277">
        <v>42136.696527777778</v>
      </c>
      <c r="O12" s="272">
        <v>42150</v>
      </c>
      <c r="P12" s="275">
        <v>42143</v>
      </c>
      <c r="Q12" s="271">
        <v>42136.002083333333</v>
      </c>
      <c r="R12" s="272">
        <v>42126.182638888888</v>
      </c>
      <c r="S12" s="275"/>
      <c r="T12" s="271">
        <v>42151.196527777778</v>
      </c>
      <c r="U12" s="272">
        <v>42151.196527777778</v>
      </c>
      <c r="W12" s="272">
        <v>42143</v>
      </c>
      <c r="X12" s="272">
        <v>42133</v>
      </c>
      <c r="Y12" s="273"/>
      <c r="Z12" s="274">
        <v>42150</v>
      </c>
      <c r="AA12" s="274">
        <v>42150</v>
      </c>
      <c r="AD12" s="273"/>
      <c r="AE12" s="274"/>
    </row>
    <row r="13" spans="1:31" s="69" customFormat="1" x14ac:dyDescent="0.3">
      <c r="A13" s="251" t="s">
        <v>28</v>
      </c>
      <c r="B13" s="333">
        <f>MAX('Január-December'!E154:E183)</f>
        <v>31</v>
      </c>
      <c r="C13" s="253">
        <f>MIN('Január-December'!F154:F183)</f>
        <v>8.5</v>
      </c>
      <c r="D13" s="253">
        <f>AVERAGE('Január-December'!G154:G183)</f>
        <v>18.532500000000002</v>
      </c>
      <c r="E13" s="253">
        <f>AVERAGE('Január-December'!H154:H183)</f>
        <v>18.353333333333328</v>
      </c>
      <c r="F13" s="253">
        <f>MAX('Január-December'!G154:G183)</f>
        <v>24.824999999999999</v>
      </c>
      <c r="G13" s="334">
        <f>MIN('Január-December'!G154:G183)</f>
        <v>13.6</v>
      </c>
      <c r="H13" s="252">
        <f>MAX('Január-December'!I154:I183)</f>
        <v>21.9</v>
      </c>
      <c r="I13" s="253">
        <f>MIN('Január-December'!J154:J183)</f>
        <v>7.2</v>
      </c>
      <c r="J13" s="254">
        <f>AVERAGE('Január-December'!K154:K183)</f>
        <v>14.197666666666668</v>
      </c>
      <c r="K13" s="255">
        <f>MAX('Január-December'!L154:L183)</f>
        <v>99</v>
      </c>
      <c r="L13" s="294">
        <f>COUNTIF('Január-December'!L154:L183,"99")</f>
        <v>3</v>
      </c>
      <c r="M13" s="256">
        <f>MIN('Január-December'!M154:M183)</f>
        <v>41</v>
      </c>
      <c r="N13" s="256">
        <f>AVERAGE('Január-December'!N154:N183)</f>
        <v>78.037666666666667</v>
      </c>
      <c r="O13" s="256">
        <f>MAX('Január-December'!N154:N183)</f>
        <v>89.08</v>
      </c>
      <c r="P13" s="257">
        <f>MIN('Január-December'!N154:N183)</f>
        <v>66.78</v>
      </c>
      <c r="Q13" s="336">
        <f>MAX('Január-December'!O154:O183)</f>
        <v>1026.4000000000001</v>
      </c>
      <c r="R13" s="259">
        <f>MIN('Január-December'!P154:P183)</f>
        <v>1008.1</v>
      </c>
      <c r="S13" s="340">
        <f>AVERAGE('Január-December'!Q154:Q183)</f>
        <v>1017.4456666666667</v>
      </c>
      <c r="T13" s="72">
        <f>MAX('Január-December'!R154:R183)</f>
        <v>10.7</v>
      </c>
      <c r="U13" s="19">
        <f>MAX('Január-December'!S154:S183)</f>
        <v>4.0999999999999996</v>
      </c>
      <c r="V13" s="19">
        <f>AVERAGE('Január-December'!T154:T183)</f>
        <v>0.78</v>
      </c>
      <c r="W13" s="19">
        <f>MAX('Január-December'!T154:T183)</f>
        <v>1.7</v>
      </c>
      <c r="X13" s="19">
        <f>MIN('Január-December'!T154:T183)</f>
        <v>0.2</v>
      </c>
      <c r="Y13" s="349" t="s">
        <v>69</v>
      </c>
      <c r="Z13" s="344">
        <f>MAX('Január-December'!W154:W183)</f>
        <v>39.6</v>
      </c>
      <c r="AA13" s="260">
        <f>MAX('Január-December'!X154:X183)</f>
        <v>19.5</v>
      </c>
      <c r="AB13" s="17">
        <f>SUM('Január-December'!X154:X183)</f>
        <v>39.599999999999994</v>
      </c>
      <c r="AC13" s="18">
        <f>MAX('Január-December'!Y154:Y183)</f>
        <v>0</v>
      </c>
      <c r="AD13" s="46">
        <f>MAX('Január-December'!Z154:Z183)</f>
        <v>0</v>
      </c>
      <c r="AE13" s="261"/>
    </row>
    <row r="14" spans="1:31" s="272" customFormat="1" hidden="1" x14ac:dyDescent="0.3">
      <c r="A14" s="270"/>
      <c r="B14" s="271">
        <v>42168.497916666667</v>
      </c>
      <c r="C14" s="272">
        <v>42176.223611111112</v>
      </c>
      <c r="F14" s="272">
        <v>42168</v>
      </c>
      <c r="G14" s="273">
        <v>42176</v>
      </c>
      <c r="H14" s="271">
        <v>42169.793055555558</v>
      </c>
      <c r="I14" s="272">
        <v>42161.227083333331</v>
      </c>
      <c r="J14" s="273"/>
      <c r="K14" s="274">
        <v>42158</v>
      </c>
      <c r="M14" s="272">
        <v>42168.702777777777</v>
      </c>
      <c r="O14" s="272">
        <v>42184</v>
      </c>
      <c r="P14" s="275">
        <v>42160</v>
      </c>
      <c r="Q14" s="271">
        <v>42160.3</v>
      </c>
      <c r="R14" s="272">
        <v>42170.154166666667</v>
      </c>
      <c r="S14" s="275"/>
      <c r="T14" s="271">
        <v>42181</v>
      </c>
      <c r="U14" s="272">
        <v>42170</v>
      </c>
      <c r="W14" s="272">
        <v>42168</v>
      </c>
      <c r="X14" s="272">
        <v>42184</v>
      </c>
      <c r="Y14" s="273"/>
      <c r="Z14" s="274">
        <v>42170</v>
      </c>
      <c r="AA14" s="274">
        <v>42169</v>
      </c>
      <c r="AD14" s="273"/>
      <c r="AE14" s="274"/>
    </row>
    <row r="15" spans="1:31" s="69" customFormat="1" x14ac:dyDescent="0.3">
      <c r="A15" s="251" t="s">
        <v>29</v>
      </c>
      <c r="B15" s="333">
        <f>MAX('Január-December'!E184:E214)</f>
        <v>35.5</v>
      </c>
      <c r="C15" s="253">
        <f>MIN('Január-December'!F184:F214)</f>
        <v>7.8</v>
      </c>
      <c r="D15" s="253">
        <f>AVERAGE('Január-December'!G184:G214)</f>
        <v>21.137903225806451</v>
      </c>
      <c r="E15" s="253">
        <f>AVERAGE('Január-December'!H184:H214)</f>
        <v>21.016129032258071</v>
      </c>
      <c r="F15" s="253">
        <f>MAX('Január-December'!G184:G214)</f>
        <v>26.3</v>
      </c>
      <c r="G15" s="334">
        <f>MIN('Január-December'!G184:G214)</f>
        <v>16.149999999999999</v>
      </c>
      <c r="H15" s="252">
        <f>MAX('Január-December'!I184:I214)</f>
        <v>23.6</v>
      </c>
      <c r="I15" s="253">
        <f>MIN('Január-December'!J184:J214)</f>
        <v>5.8</v>
      </c>
      <c r="J15" s="254">
        <f>AVERAGE('Január-December'!K184:K214)</f>
        <v>15.75196844014717</v>
      </c>
      <c r="K15" s="255">
        <f>MAX('Január-December'!L184:L214)</f>
        <v>99</v>
      </c>
      <c r="L15" s="294">
        <f>COUNTIF('Január-December'!L184:L214,"99")</f>
        <v>3</v>
      </c>
      <c r="M15" s="256">
        <f>MIN('Január-December'!M184:M214)</f>
        <v>27</v>
      </c>
      <c r="N15" s="256">
        <f>AVERAGE('Január-December'!N184:N214)</f>
        <v>74.590251860858089</v>
      </c>
      <c r="O15" s="256">
        <f>MAX('Január-December'!N184:N214)</f>
        <v>90.083333333333329</v>
      </c>
      <c r="P15" s="257">
        <f>MIN('Január-December'!N184:N214)</f>
        <v>63.229166666666664</v>
      </c>
      <c r="Q15" s="336">
        <f>MAX('Január-December'!O184:O214)</f>
        <v>1028.8</v>
      </c>
      <c r="R15" s="259">
        <f>MIN('Január-December'!P184:P214)</f>
        <v>1004.7</v>
      </c>
      <c r="S15" s="340">
        <f>AVERAGE('Január-December'!Q184:Q214)</f>
        <v>1015.2285792755979</v>
      </c>
      <c r="T15" s="72">
        <f>MAX('Január-December'!R184:R214)</f>
        <v>8.9</v>
      </c>
      <c r="U15" s="19">
        <f>MAX('Január-December'!S184:S214)</f>
        <v>3.7</v>
      </c>
      <c r="V15" s="19">
        <f>AVERAGE('Január-December'!T184:T214)</f>
        <v>0.77419354838709664</v>
      </c>
      <c r="W15" s="19">
        <f>MAX('Január-December'!T184:T214)</f>
        <v>1.4</v>
      </c>
      <c r="X15" s="19">
        <f>MIN('Január-December'!T184:T214)</f>
        <v>0.1</v>
      </c>
      <c r="Y15" s="349" t="s">
        <v>117</v>
      </c>
      <c r="Z15" s="344">
        <f>MAX('Január-December'!W184:W214)</f>
        <v>36</v>
      </c>
      <c r="AA15" s="260">
        <f>MAX('Január-December'!X184:X214)</f>
        <v>39</v>
      </c>
      <c r="AB15" s="17">
        <f>SUM('Január-December'!X184:X214)</f>
        <v>63.400000000000006</v>
      </c>
      <c r="AC15" s="18">
        <f>MAX('Január-December'!Y184:Y214)</f>
        <v>0</v>
      </c>
      <c r="AD15" s="46">
        <f>MAX('Január-December'!Z184:Z214)</f>
        <v>0</v>
      </c>
      <c r="AE15" s="261"/>
    </row>
    <row r="16" spans="1:31" s="272" customFormat="1" hidden="1" x14ac:dyDescent="0.3">
      <c r="A16" s="270"/>
      <c r="B16" s="271">
        <v>42208.612500000003</v>
      </c>
      <c r="C16" s="272">
        <v>42196.230555555558</v>
      </c>
      <c r="F16" s="272">
        <v>42207</v>
      </c>
      <c r="G16" s="273">
        <v>42216</v>
      </c>
      <c r="H16" s="271">
        <v>42203.661111111112</v>
      </c>
      <c r="I16" s="272">
        <v>42196.213194444441</v>
      </c>
      <c r="J16" s="273"/>
      <c r="K16" s="274">
        <v>42215.240972222222</v>
      </c>
      <c r="M16" s="272">
        <v>42189.615972222222</v>
      </c>
      <c r="O16" s="272">
        <v>42214</v>
      </c>
      <c r="P16" s="275">
        <v>42189</v>
      </c>
      <c r="Q16" s="271">
        <v>42188.362500000003</v>
      </c>
      <c r="R16" s="272">
        <v>42193.671527777777</v>
      </c>
      <c r="S16" s="275"/>
      <c r="T16" s="271">
        <v>42208</v>
      </c>
      <c r="U16" s="272">
        <v>42213</v>
      </c>
      <c r="W16" s="272">
        <v>42213</v>
      </c>
      <c r="X16" s="272">
        <v>42189</v>
      </c>
      <c r="Y16" s="273"/>
      <c r="Z16" s="274">
        <v>42193</v>
      </c>
      <c r="AA16" s="274">
        <v>42193</v>
      </c>
      <c r="AD16" s="273"/>
      <c r="AE16" s="274"/>
    </row>
    <row r="17" spans="1:31" s="69" customFormat="1" x14ac:dyDescent="0.3">
      <c r="A17" s="251" t="s">
        <v>30</v>
      </c>
      <c r="B17" s="333">
        <f>MAX('Január-December'!E215:E245)</f>
        <v>37</v>
      </c>
      <c r="C17" s="253">
        <f>MIN('Január-December'!F215:F245)</f>
        <v>5.9</v>
      </c>
      <c r="D17" s="253">
        <f>AVERAGE('Január-December'!G215:G245)</f>
        <v>22.42903225806451</v>
      </c>
      <c r="E17" s="253">
        <f>AVERAGE('Január-December'!H215:H245)</f>
        <v>22.396774193548385</v>
      </c>
      <c r="F17" s="253">
        <f>MAX('Január-December'!G215:G245)</f>
        <v>28.15</v>
      </c>
      <c r="G17" s="334">
        <f>MIN('Január-December'!G215:G245)</f>
        <v>17.5</v>
      </c>
      <c r="H17" s="252">
        <f>MAX('Január-December'!I215:I245)</f>
        <v>22.6</v>
      </c>
      <c r="I17" s="253">
        <f>MIN('Január-December'!J215:J245)</f>
        <v>3.3</v>
      </c>
      <c r="J17" s="254">
        <f>AVERAGE('Január-December'!K215:K245)</f>
        <v>15.21216231504204</v>
      </c>
      <c r="K17" s="255">
        <f>MAX('Január-December'!L215:L245)</f>
        <v>99</v>
      </c>
      <c r="L17" s="294">
        <f>COUNTIF('Január-December'!L215:L245,"99")</f>
        <v>9</v>
      </c>
      <c r="M17" s="256">
        <f>MIN('Január-December'!M215:M245)</f>
        <v>22</v>
      </c>
      <c r="N17" s="256">
        <f>AVERAGE('Január-December'!N215:N245)</f>
        <v>68.917419023385889</v>
      </c>
      <c r="O17" s="256">
        <f>MAX('Január-December'!N215:N245)</f>
        <v>89.899305555555557</v>
      </c>
      <c r="P17" s="257">
        <f>MIN('Január-December'!N215:N245)</f>
        <v>54.559859154929576</v>
      </c>
      <c r="Q17" s="336">
        <f>MAX('Január-December'!O215:O245)</f>
        <v>1024.8</v>
      </c>
      <c r="R17" s="259">
        <f>MIN('Január-December'!P215:P245)</f>
        <v>1007.1</v>
      </c>
      <c r="S17" s="340">
        <f>AVERAGE('Január-December'!Q215:Q245)</f>
        <v>1017.1266056728209</v>
      </c>
      <c r="T17" s="72">
        <f>MAX('Január-December'!R215:R245)</f>
        <v>13.3</v>
      </c>
      <c r="U17" s="19">
        <f>MAX('Január-December'!S215:S245)</f>
        <v>7.5</v>
      </c>
      <c r="V17" s="19">
        <f>AVERAGE('Január-December'!T215:T245)</f>
        <v>1.1516129032258065</v>
      </c>
      <c r="W17" s="19">
        <f>MAX('Január-December'!T215:T245)</f>
        <v>3.1</v>
      </c>
      <c r="X17" s="19">
        <f>MIN('Január-December'!T215:T245)</f>
        <v>0.4</v>
      </c>
      <c r="Y17" s="349" t="s">
        <v>128</v>
      </c>
      <c r="Z17" s="344">
        <f>MAX('Január-December'!W215:W245)</f>
        <v>18</v>
      </c>
      <c r="AA17" s="260">
        <f>MAX('Január-December'!X215:X245)</f>
        <v>3</v>
      </c>
      <c r="AB17" s="17">
        <f>SUM('Január-December'!X215:X245)</f>
        <v>5.9</v>
      </c>
      <c r="AC17" s="18">
        <f>MAX('Január-December'!Y215:Y245)</f>
        <v>0</v>
      </c>
      <c r="AD17" s="46">
        <f>MAX('Január-December'!Z215:Z245)</f>
        <v>0</v>
      </c>
      <c r="AE17" s="261"/>
    </row>
    <row r="18" spans="1:31" s="272" customFormat="1" hidden="1" x14ac:dyDescent="0.3">
      <c r="A18" s="270"/>
      <c r="B18" s="271">
        <v>42246.567361111112</v>
      </c>
      <c r="C18" s="272">
        <v>42237.263888888891</v>
      </c>
      <c r="F18" s="272">
        <v>42246</v>
      </c>
      <c r="G18" s="273">
        <v>42238</v>
      </c>
      <c r="H18" s="271">
        <v>42227.413194444445</v>
      </c>
      <c r="I18" s="272">
        <v>42236.708333333336</v>
      </c>
      <c r="J18" s="273"/>
      <c r="K18" s="274">
        <v>42235</v>
      </c>
      <c r="M18" s="272">
        <v>42227.684027777781</v>
      </c>
      <c r="O18" s="272">
        <v>42233</v>
      </c>
      <c r="P18" s="275">
        <v>42236</v>
      </c>
      <c r="Q18" s="271">
        <v>42246.032638888886</v>
      </c>
      <c r="R18" s="272">
        <v>42231.762499999997</v>
      </c>
      <c r="S18" s="275"/>
      <c r="T18" s="271">
        <v>42247.549305555556</v>
      </c>
      <c r="U18" s="272">
        <v>42236.618750000001</v>
      </c>
      <c r="W18" s="272">
        <v>42235</v>
      </c>
      <c r="X18" s="272">
        <v>42219</v>
      </c>
      <c r="Y18" s="273"/>
      <c r="Z18" s="274">
        <v>42233</v>
      </c>
      <c r="AA18" s="274">
        <v>42233</v>
      </c>
      <c r="AD18" s="273"/>
      <c r="AE18" s="274"/>
    </row>
    <row r="19" spans="1:31" s="69" customFormat="1" x14ac:dyDescent="0.3">
      <c r="A19" s="251" t="s">
        <v>31</v>
      </c>
      <c r="B19" s="333">
        <f>MAX('Január-December'!E246:E275)</f>
        <v>36.200000000000003</v>
      </c>
      <c r="C19" s="253">
        <f>MIN('Január-December'!F246:F275)</f>
        <v>2.1</v>
      </c>
      <c r="D19" s="253">
        <f>AVERAGE('Január-December'!G246:G275)</f>
        <v>16.444999999999997</v>
      </c>
      <c r="E19" s="253">
        <f>AVERAGE('Január-December'!H246:H275)</f>
        <v>16.516666666666669</v>
      </c>
      <c r="F19" s="253">
        <f>MAX('Január-December'!G246:G275)</f>
        <v>26.85</v>
      </c>
      <c r="G19" s="335">
        <f>MIN('Január-December'!G246:G275)</f>
        <v>9.8999999999999986</v>
      </c>
      <c r="H19" s="252">
        <f>MAX('Január-December'!I246:I275)</f>
        <v>19.899999999999999</v>
      </c>
      <c r="I19" s="253">
        <f>MIN('Január-December'!J246:J275)</f>
        <v>1.7</v>
      </c>
      <c r="J19" s="254">
        <f>AVERAGE('Január-December'!K246:K275)</f>
        <v>12.06957213351205</v>
      </c>
      <c r="K19" s="255">
        <f>MAX('Január-December'!L246:L275)</f>
        <v>99</v>
      </c>
      <c r="L19" s="294">
        <f>COUNTIF('Január-December'!L246:L275,"99")</f>
        <v>21</v>
      </c>
      <c r="M19" s="256">
        <f>MIN('Január-December'!M246:M275)</f>
        <v>24</v>
      </c>
      <c r="N19" s="256">
        <f>AVERAGE('Január-December'!N246:N275)</f>
        <v>77.958233707716758</v>
      </c>
      <c r="O19" s="256">
        <f>MAX('Január-December'!N246:N275)</f>
        <v>96.025830258302577</v>
      </c>
      <c r="P19" s="256">
        <f>MIN('Január-December'!N246:N275)</f>
        <v>55.243055555555557</v>
      </c>
      <c r="Q19" s="336">
        <f>MAX('Január-December'!O246:O275)</f>
        <v>1032.8</v>
      </c>
      <c r="R19" s="259">
        <f>MIN('Január-December'!P246:P275)</f>
        <v>1005.9</v>
      </c>
      <c r="S19" s="340">
        <f>AVERAGE('Január-December'!Q246:Q275)</f>
        <v>1017.1950217624268</v>
      </c>
      <c r="T19" s="72">
        <f>MAX('Január-December'!R246:R275)</f>
        <v>12.9</v>
      </c>
      <c r="U19" s="68">
        <f>MAX('Január-December'!S246:S275)</f>
        <v>6.4</v>
      </c>
      <c r="V19" s="68">
        <f>AVERAGE('Január-December'!T246:T275)</f>
        <v>1.2233333333333332</v>
      </c>
      <c r="W19" s="68">
        <f>MAX('Január-December'!T246:T275)</f>
        <v>3.4</v>
      </c>
      <c r="X19" s="68">
        <f>MIN('Január-December'!T246:T275)</f>
        <v>0.4</v>
      </c>
      <c r="Y19" s="349" t="s">
        <v>126</v>
      </c>
      <c r="Z19" s="344">
        <f>MAX('Január-December'!W246:W275)</f>
        <v>25</v>
      </c>
      <c r="AA19" s="260">
        <f>MAX('Január-December'!X246:X275)</f>
        <v>23</v>
      </c>
      <c r="AB19" s="17">
        <f>SUM('Január-December'!X246:X275)</f>
        <v>68.399999999999991</v>
      </c>
      <c r="AC19" s="18">
        <f>MAX('Január-December'!Y246:Y275)</f>
        <v>0</v>
      </c>
      <c r="AD19" s="46">
        <f>MAX('Január-December'!Z276:Z306)</f>
        <v>0</v>
      </c>
      <c r="AE19" s="261"/>
    </row>
    <row r="20" spans="1:31" s="272" customFormat="1" hidden="1" x14ac:dyDescent="0.3">
      <c r="A20" s="270"/>
      <c r="B20" s="271">
        <v>42248.650694444441</v>
      </c>
      <c r="C20" s="272">
        <v>42269.289583333331</v>
      </c>
      <c r="F20" s="272">
        <v>42264</v>
      </c>
      <c r="G20" s="273">
        <v>42277</v>
      </c>
      <c r="H20" s="271">
        <v>42248.362500000003</v>
      </c>
      <c r="I20" s="272">
        <v>42269.289583333331</v>
      </c>
      <c r="J20" s="273"/>
      <c r="K20" s="274"/>
      <c r="M20" s="272">
        <v>42248.650694444441</v>
      </c>
      <c r="O20" s="272">
        <v>42276</v>
      </c>
      <c r="P20" s="275">
        <v>42264</v>
      </c>
      <c r="Q20" s="271">
        <v>42277.984027777777</v>
      </c>
      <c r="R20" s="272">
        <v>42264.800000000003</v>
      </c>
      <c r="S20" s="275"/>
      <c r="T20" s="271">
        <v>42248.556944444441</v>
      </c>
      <c r="U20" s="272">
        <v>42248.55</v>
      </c>
      <c r="W20" s="272">
        <v>42264</v>
      </c>
      <c r="X20" s="272">
        <v>42252</v>
      </c>
      <c r="Y20" s="273"/>
      <c r="Z20" s="274">
        <v>42251</v>
      </c>
      <c r="AA20" s="274">
        <v>42251</v>
      </c>
      <c r="AD20" s="273"/>
      <c r="AE20" s="274"/>
    </row>
    <row r="21" spans="1:31" s="69" customFormat="1" x14ac:dyDescent="0.3">
      <c r="A21" s="251" t="s">
        <v>32</v>
      </c>
      <c r="B21" s="333">
        <f>MAX('Január-December'!E276:E306)</f>
        <v>23.7</v>
      </c>
      <c r="C21" s="253">
        <f>MIN('Január-December'!F276:F306)</f>
        <v>-4.3</v>
      </c>
      <c r="D21" s="253">
        <f>AVERAGE('Január-December'!G276:G306)</f>
        <v>9.2016129032258078</v>
      </c>
      <c r="E21" s="253">
        <f>AVERAGE('Január-December'!H276:H306)</f>
        <v>9.1129032258064537</v>
      </c>
      <c r="F21" s="253">
        <f>MAX('Január-December'!G276:G306)</f>
        <v>15.325000000000001</v>
      </c>
      <c r="G21" s="335">
        <f>MIN('Január-December'!G276:G306)</f>
        <v>3.75</v>
      </c>
      <c r="H21" s="252">
        <f>MAX('Január-December'!I276:I306)</f>
        <v>16.5</v>
      </c>
      <c r="I21" s="253">
        <f>MIN('Január-December'!J276:J306)</f>
        <v>-6.4</v>
      </c>
      <c r="J21" s="254">
        <f>AVERAGE('Január-December'!K276:K306)</f>
        <v>6.4890951967112658</v>
      </c>
      <c r="K21" s="255">
        <f>MAX('Január-December'!L276:L306)</f>
        <v>99</v>
      </c>
      <c r="L21" s="294">
        <f>COUNTIF('Január-December'!L276:L306,"99")</f>
        <v>19</v>
      </c>
      <c r="M21" s="256">
        <f>MIN('Január-December'!M276:M306)</f>
        <v>34</v>
      </c>
      <c r="N21" s="256">
        <f>AVERAGE('Január-December'!N276:N306)</f>
        <v>84.973926182520685</v>
      </c>
      <c r="O21" s="256">
        <f>MAX('Január-December'!N276:N306)</f>
        <v>96.558718861209968</v>
      </c>
      <c r="P21" s="256">
        <f>MIN('Január-December'!N276:N306)</f>
        <v>63.646853146853147</v>
      </c>
      <c r="Q21" s="336">
        <f>MAX('Január-December'!O276:O306)</f>
        <v>1042.4000000000001</v>
      </c>
      <c r="R21" s="259">
        <f>MIN('Január-December'!P276:P306)</f>
        <v>1012.9</v>
      </c>
      <c r="S21" s="340">
        <f>AVERAGE('Január-December'!Q276:Q306)</f>
        <v>1021.905390232975</v>
      </c>
      <c r="T21" s="72">
        <f>MAX('Január-December'!R276:R306)</f>
        <v>11.6</v>
      </c>
      <c r="U21" s="68">
        <f>MAX('Január-December'!S276:S306)</f>
        <v>7.1</v>
      </c>
      <c r="V21" s="68">
        <f>AVERAGE('Január-December'!T276:T306)</f>
        <v>0.79677419354838697</v>
      </c>
      <c r="W21" s="68">
        <f>MAX('Január-December'!T276:T306)</f>
        <v>3.3</v>
      </c>
      <c r="X21" s="68">
        <f>MIN('Január-December'!T276:T306)</f>
        <v>0.2</v>
      </c>
      <c r="Y21" s="349" t="s">
        <v>125</v>
      </c>
      <c r="Z21" s="344">
        <f>MAX('Január-December'!W276:W306)</f>
        <v>7.2</v>
      </c>
      <c r="AA21" s="260">
        <f>MAX('Január-December'!X276:X306)</f>
        <v>31</v>
      </c>
      <c r="AB21" s="17">
        <f>SUM('Január-December'!X276:X306)</f>
        <v>72</v>
      </c>
      <c r="AC21" s="18">
        <f>MAX('Január-December'!Y276:Y306)</f>
        <v>0</v>
      </c>
      <c r="AD21" s="46">
        <f>MAX('Január-December'!Z276:Z306)</f>
        <v>0</v>
      </c>
      <c r="AE21" s="261"/>
    </row>
    <row r="22" spans="1:31" s="272" customFormat="1" hidden="1" x14ac:dyDescent="0.3">
      <c r="A22" s="270"/>
      <c r="B22" s="271">
        <v>42283.597916666666</v>
      </c>
      <c r="C22" s="272">
        <v>42305.275694444441</v>
      </c>
      <c r="F22" s="272">
        <v>42283</v>
      </c>
      <c r="G22" s="273">
        <v>42304</v>
      </c>
      <c r="H22" s="271">
        <v>42283.469444444447</v>
      </c>
      <c r="I22" s="272">
        <v>42305.279166666667</v>
      </c>
      <c r="J22" s="273"/>
      <c r="K22" s="274"/>
      <c r="M22" s="272">
        <v>42304.633333333331</v>
      </c>
      <c r="O22" s="272">
        <v>42292</v>
      </c>
      <c r="P22" s="275">
        <v>42287</v>
      </c>
      <c r="Q22" s="271">
        <v>42308.973611111112</v>
      </c>
      <c r="R22" s="272">
        <v>42283.691666666666</v>
      </c>
      <c r="S22" s="275"/>
      <c r="T22" s="271">
        <v>42288</v>
      </c>
      <c r="U22" s="272">
        <v>42288</v>
      </c>
      <c r="W22" s="272">
        <v>42288</v>
      </c>
      <c r="X22" s="272">
        <v>42282</v>
      </c>
      <c r="Y22" s="273"/>
      <c r="Z22" s="274">
        <v>42297</v>
      </c>
      <c r="AA22" s="274">
        <v>42297</v>
      </c>
      <c r="AD22" s="273"/>
      <c r="AE22" s="274"/>
    </row>
    <row r="23" spans="1:31" s="69" customFormat="1" x14ac:dyDescent="0.3">
      <c r="A23" s="251" t="s">
        <v>33</v>
      </c>
      <c r="B23" s="333">
        <f>MAX('Január-December'!E307:E336)</f>
        <v>15.3</v>
      </c>
      <c r="C23" s="253">
        <f>MIN('Január-December'!F307:F336)</f>
        <v>-8.3000000000000007</v>
      </c>
      <c r="D23" s="253">
        <f>AVERAGE('Január-December'!G307:G336)</f>
        <v>4.3324999999999996</v>
      </c>
      <c r="E23" s="253">
        <f>AVERAGE('Január-December'!H307:H336)</f>
        <v>4.1733333333333338</v>
      </c>
      <c r="F23" s="253">
        <f>MAX('Január-December'!G307:G336)</f>
        <v>11.025</v>
      </c>
      <c r="G23" s="335">
        <f>MIN('Január-December'!G307:G336)</f>
        <v>-3.4249999999999998</v>
      </c>
      <c r="H23" s="252">
        <f>MAX('Január-December'!I307:I336)</f>
        <v>12.7</v>
      </c>
      <c r="I23" s="253">
        <f>MIN('Január-December'!J307:J336)</f>
        <v>-11.5</v>
      </c>
      <c r="J23" s="254">
        <f>AVERAGE('Január-December'!K307:K336)</f>
        <v>2.1027744456432464</v>
      </c>
      <c r="K23" s="255">
        <f>MAX('Január-December'!L307:L336)</f>
        <v>99</v>
      </c>
      <c r="L23" s="294">
        <f>COUNTIF('Január-December'!L307:L336,"99")</f>
        <v>3</v>
      </c>
      <c r="M23" s="256">
        <f>MIN('Január-December'!M307:M336)</f>
        <v>43</v>
      </c>
      <c r="N23" s="256">
        <f>AVERAGE('Január-December'!N307:N336)</f>
        <v>86.966788219142387</v>
      </c>
      <c r="O23" s="256">
        <f>MAX('Január-December'!N307:N336)</f>
        <v>96.007042253521121</v>
      </c>
      <c r="P23" s="256">
        <f>MIN('Január-December'!N307:N336)</f>
        <v>75.555555555555557</v>
      </c>
      <c r="Q23" s="336">
        <f>MAX('Január-December'!O307:O336)</f>
        <v>1043.2</v>
      </c>
      <c r="R23" s="259">
        <f>MIN('Január-December'!P307:P336)</f>
        <v>993</v>
      </c>
      <c r="S23" s="340">
        <f>AVERAGE('Január-December'!Q307:Q336)</f>
        <v>1019.7030042057904</v>
      </c>
      <c r="T23" s="72">
        <f>MAX('Január-December'!R307:R336)</f>
        <v>9.1999999999999993</v>
      </c>
      <c r="U23" s="68">
        <f>MAX('Január-December'!S307:S336)</f>
        <v>5</v>
      </c>
      <c r="V23" s="68">
        <f>AVERAGE('Január-December'!T307:T336)</f>
        <v>0.68999999999999984</v>
      </c>
      <c r="W23" s="68">
        <f>MAX('Január-December'!T307:T336)</f>
        <v>2.1</v>
      </c>
      <c r="X23" s="68">
        <f>MIN('Január-December'!T307:T336)</f>
        <v>0.1</v>
      </c>
      <c r="Y23" s="349" t="s">
        <v>49</v>
      </c>
      <c r="Z23" s="344">
        <f>MAX('Január-December'!W307:W336)</f>
        <v>7.2</v>
      </c>
      <c r="AA23" s="260">
        <f>MAX('Január-December'!X307:X336)</f>
        <v>18</v>
      </c>
      <c r="AB23" s="17">
        <f>SUM('Január-December'!X307:X336)</f>
        <v>54.8</v>
      </c>
      <c r="AC23" s="18">
        <f>MAX('Január-December'!Y307:Y336)</f>
        <v>4</v>
      </c>
      <c r="AD23" s="46">
        <f>MAX('Január-December'!Z307:Z336)</f>
        <v>6.5</v>
      </c>
      <c r="AE23" s="261"/>
    </row>
    <row r="24" spans="1:31" s="280" customFormat="1" ht="14.25" hidden="1" customHeight="1" x14ac:dyDescent="0.3">
      <c r="A24" s="278"/>
      <c r="B24" s="279">
        <v>42313.615972222222</v>
      </c>
      <c r="C24" s="280">
        <v>42333.164583333331</v>
      </c>
      <c r="F24" s="280">
        <v>42319</v>
      </c>
      <c r="G24" s="281">
        <v>42333</v>
      </c>
      <c r="H24" s="279">
        <v>42319.615972222222</v>
      </c>
      <c r="I24" s="280">
        <v>42333.164583333331</v>
      </c>
      <c r="J24" s="281"/>
      <c r="K24" s="282"/>
      <c r="M24" s="280">
        <v>42322.629861111112</v>
      </c>
      <c r="O24" s="280">
        <v>42318</v>
      </c>
      <c r="P24" s="283">
        <v>42332</v>
      </c>
      <c r="Q24" s="279">
        <v>42309.390277777777</v>
      </c>
      <c r="R24" s="280">
        <v>42329.133333333331</v>
      </c>
      <c r="S24" s="283"/>
      <c r="T24" s="279">
        <v>42321.543055555558</v>
      </c>
      <c r="U24" s="280">
        <v>42321.543055555558</v>
      </c>
      <c r="W24" s="280">
        <v>42323</v>
      </c>
      <c r="X24" s="280">
        <v>42317</v>
      </c>
      <c r="Y24" s="281"/>
      <c r="Z24" s="282">
        <v>42328</v>
      </c>
      <c r="AA24" s="282">
        <v>42328</v>
      </c>
      <c r="AC24" s="280">
        <v>42336</v>
      </c>
      <c r="AD24" s="281">
        <v>42336</v>
      </c>
      <c r="AE24" s="282"/>
    </row>
    <row r="25" spans="1:31" s="69" customFormat="1" ht="15" thickBot="1" x14ac:dyDescent="0.35">
      <c r="A25" s="251" t="s">
        <v>34</v>
      </c>
      <c r="B25" s="333">
        <f>MAX('Január-December'!E337:E367)</f>
        <v>9.9</v>
      </c>
      <c r="C25" s="253">
        <f>MIN('Január-December'!F337:F367)</f>
        <v>-13</v>
      </c>
      <c r="D25" s="253">
        <f>AVERAGE('Január-December'!G337:G367)</f>
        <v>2.5548387096774183</v>
      </c>
      <c r="E25" s="253">
        <f>AVERAGE('Január-December'!H337:H367)</f>
        <v>2.6193548387096777</v>
      </c>
      <c r="F25" s="253">
        <f>MAX('Január-December'!G337:G367)</f>
        <v>5.375</v>
      </c>
      <c r="G25" s="335">
        <f>MIN('Január-December'!G337:G367)</f>
        <v>-8.5500000000000007</v>
      </c>
      <c r="H25" s="252">
        <f>MAX('Január-December'!I337:I367)</f>
        <v>8.1999999999999993</v>
      </c>
      <c r="I25" s="253">
        <f>MIN('Január-December'!J337:J367)</f>
        <v>-17.7</v>
      </c>
      <c r="J25" s="254">
        <f>AVERAGE('Január-December'!K337:K367)</f>
        <v>0.543708112432711</v>
      </c>
      <c r="K25" s="255">
        <f>MAX('Január-December'!L337:L367)</f>
        <v>97</v>
      </c>
      <c r="L25" s="294">
        <f>COUNTIF('Január-December'!L337:L367,"99")</f>
        <v>0</v>
      </c>
      <c r="M25" s="256">
        <f>MIN('Január-December'!M337:M367)</f>
        <v>45</v>
      </c>
      <c r="N25" s="256">
        <f>AVERAGE('Január-December'!N337:N367)</f>
        <v>85.917770173602165</v>
      </c>
      <c r="O25" s="256">
        <f>MAX('Január-December'!N337:N367)</f>
        <v>95.385416666666671</v>
      </c>
      <c r="P25" s="256">
        <f>MIN('Január-December'!N337:N367)</f>
        <v>62.325174825174827</v>
      </c>
      <c r="Q25" s="336">
        <f>MAX('Január-December'!O337:O367)</f>
        <v>1043</v>
      </c>
      <c r="R25" s="259">
        <f>MIN('Január-December'!P337:P367)</f>
        <v>1009.3</v>
      </c>
      <c r="S25" s="340">
        <f>AVERAGE('Január-December'!Q337:Q367)</f>
        <v>1031.5957468606664</v>
      </c>
      <c r="T25" s="72">
        <f>MAX('Január-December'!R337:R367)</f>
        <v>12.6</v>
      </c>
      <c r="U25" s="68">
        <f>MAX('Január-December'!S337:S367)</f>
        <v>6.4</v>
      </c>
      <c r="V25" s="68">
        <f>AVERAGE('Január-December'!T337:T367)</f>
        <v>1.3096774193548391</v>
      </c>
      <c r="W25" s="68">
        <f>MAX('Január-December'!T337:T367)</f>
        <v>3.3</v>
      </c>
      <c r="X25" s="68">
        <f>MIN('Január-December'!T337:T367)</f>
        <v>0.3</v>
      </c>
      <c r="Y25" s="349" t="s">
        <v>44</v>
      </c>
      <c r="Z25" s="344">
        <f>MAX('Január-December'!W337:W367)</f>
        <v>7.2</v>
      </c>
      <c r="AA25" s="260">
        <f>MAX('Január-December'!X337:X367)</f>
        <v>4.7</v>
      </c>
      <c r="AB25" s="17">
        <f>SUM('Január-December'!X337:X367)</f>
        <v>14.800000000000002</v>
      </c>
      <c r="AC25" s="18">
        <f>MAX('Január-December'!Y337:Y367)</f>
        <v>0</v>
      </c>
      <c r="AD25" s="46">
        <f>MAX('Január-December'!Z337:Z367)</f>
        <v>0</v>
      </c>
      <c r="AE25" s="261"/>
    </row>
    <row r="26" spans="1:31" s="286" customFormat="1" ht="15" hidden="1" thickBot="1" x14ac:dyDescent="0.35">
      <c r="A26" s="284"/>
      <c r="B26" s="285">
        <v>42346.468055555553</v>
      </c>
      <c r="C26" s="286">
        <v>42369.320138888892</v>
      </c>
      <c r="F26" s="286">
        <v>42361</v>
      </c>
      <c r="G26" s="287">
        <v>42369</v>
      </c>
      <c r="H26" s="285">
        <v>42339.42291666667</v>
      </c>
      <c r="I26" s="286">
        <v>42369.990277777775</v>
      </c>
      <c r="J26" s="287"/>
      <c r="K26" s="288">
        <v>42363.538888888892</v>
      </c>
      <c r="M26" s="286">
        <v>42369.65347222222</v>
      </c>
      <c r="O26" s="286">
        <v>42362</v>
      </c>
      <c r="P26" s="289">
        <v>42368</v>
      </c>
      <c r="Q26" s="285">
        <v>42368.406944444447</v>
      </c>
      <c r="R26" s="286">
        <v>42339.287499999999</v>
      </c>
      <c r="S26" s="289"/>
      <c r="T26" s="285">
        <v>42339.395138888889</v>
      </c>
      <c r="U26" s="286">
        <v>42344.506249999999</v>
      </c>
      <c r="W26" s="286">
        <v>42344</v>
      </c>
      <c r="X26" s="286">
        <v>42341</v>
      </c>
      <c r="Y26" s="287"/>
      <c r="Z26" s="290">
        <v>42340</v>
      </c>
      <c r="AA26" s="290">
        <v>42340</v>
      </c>
      <c r="AB26" s="291"/>
      <c r="AC26" s="291"/>
      <c r="AD26" s="292"/>
      <c r="AE26" s="288"/>
    </row>
    <row r="27" spans="1:31" s="332" customFormat="1" ht="16.2" thickBot="1" x14ac:dyDescent="0.35">
      <c r="A27" s="320">
        <v>2015</v>
      </c>
      <c r="B27" s="321">
        <f>MAX(B9,B11,B13,B15,B17,B19,B21,B23,B25)</f>
        <v>37</v>
      </c>
      <c r="C27" s="322">
        <f>MIN(C3,C5,C6,C9,C11,C13,C15,C17,C19,C21,C23,C25)</f>
        <v>-13</v>
      </c>
      <c r="D27" s="322">
        <f>AVERAGE(D3,D5,D7,D9,D11,D13,D15,D17,D19,D21,D23,D25)</f>
        <v>11.398400322005633</v>
      </c>
      <c r="E27" s="322">
        <f>AVERAGE(E3,E5,E7,E9,E11,E13,E15,E17,E19,E21,E23,E25)</f>
        <v>11.405314434669272</v>
      </c>
      <c r="F27" s="322">
        <f>MAX(F3,F5,F7,F9,F11,F13,F15,F17,F19,F21,F23,F25)</f>
        <v>28.15</v>
      </c>
      <c r="G27" s="323">
        <f>MIN(G5:G25)</f>
        <v>-8.5500000000000007</v>
      </c>
      <c r="H27" s="321">
        <f>MAX(H25,H23,H21,H19,H17,H15,H13,H11,H9,H7,H5,H3)</f>
        <v>23.6</v>
      </c>
      <c r="I27" s="322">
        <f>MIN(I3,I5,I7,I9,I11,I13,I15,I17,I19,I21,I23,I25)</f>
        <v>-17.7</v>
      </c>
      <c r="J27" s="323">
        <f>AVERAGE(J3,J5,J7,J9,J11,J13,J15,J17,J19,J21,J23,J25)</f>
        <v>7.8136341803627518</v>
      </c>
      <c r="K27" s="324">
        <f>MAX(K3,K5,K7,K9,K11,K13,K15,K17,K19,K21,K23,K25)</f>
        <v>99</v>
      </c>
      <c r="L27" s="337">
        <f>SUM(L3,L5,L7,L9,L11,L13,L15,L17,L19,L21,L23,L25)</f>
        <v>105</v>
      </c>
      <c r="M27" s="325">
        <f>MIN(M3,M5,M7,M9,M11,M13,M15,M17,M19,M21,M23,M25)</f>
        <v>15</v>
      </c>
      <c r="N27" s="325">
        <f>AVERAGE(N3,N5,N7,N9,N11,N13,N15,N17,N19,N21,N23,N25)</f>
        <v>77.280960761699589</v>
      </c>
      <c r="O27" s="325">
        <f>MAX(O3,O5,O7,O9,O11,O13,O15,O17,O19,O21,O23,O25)</f>
        <v>97.55</v>
      </c>
      <c r="P27" s="326">
        <f>MIN(P3,P5,P7,P9,P11,P13,P15,P17,P19,P21,P23,P25)</f>
        <v>41.66</v>
      </c>
      <c r="Q27" s="327">
        <f>MAX(Q3,Q5,Q7,Q9,Q11,Q13,Q15,Q17,Q19,Q21,Q23,Q25)</f>
        <v>1043.2</v>
      </c>
      <c r="R27" s="328">
        <f>MIN(R3,R5,R7,R9,R11,R13,R15,R17,R19,R21,R23,R25)</f>
        <v>993</v>
      </c>
      <c r="S27" s="342">
        <f>AVERAGE(S3,S5,S7,S9,S11,S13,S15,S17,S19,S21,S23,S25)</f>
        <v>1019.839044116933</v>
      </c>
      <c r="T27" s="341">
        <f>MAX(T3,T5,T7,T9,T11,T13,T15,T17,T19,T21,T23,T25)</f>
        <v>13.3</v>
      </c>
      <c r="U27" s="329">
        <f>MAX(U3,U5,U7,U9,U11,U13,U15,U17,U19,U21,U23,U25)</f>
        <v>10.4</v>
      </c>
      <c r="V27" s="329">
        <f>AVERAGE(V3,V5,V7,V9,V11,V13,V15,V17,V19,V21,V23,V25)</f>
        <v>1.1063264364070815</v>
      </c>
      <c r="W27" s="329">
        <f>MAX(W3,W5,W7,W9,W11,W13,W15,W17,W19,W21,W23,W25)</f>
        <v>5</v>
      </c>
      <c r="X27" s="329">
        <f>MIN(X3,X5,X7,X9,X11,X13,X15,X17,X19,X21,X23,X25)</f>
        <v>0</v>
      </c>
      <c r="Y27" s="323" t="s">
        <v>127</v>
      </c>
      <c r="Z27" s="345">
        <f>MAX(Z3,Z5,Z7,Z9,Z11,Z13,Z15,Z17,Z19,Z21,Z23,Z25)</f>
        <v>42.3</v>
      </c>
      <c r="AA27" s="330">
        <f>MAX(AA3,AA5,AA7,AA9,AA11,AA13,AA15,AA17,AA19,AA21,AA23,AA25)</f>
        <v>39</v>
      </c>
      <c r="AB27" s="330">
        <f>SUM(AB3:AB25)</f>
        <v>576.0999999999998</v>
      </c>
      <c r="AC27" s="331">
        <f>MAX(AC3,AC5,AC7,AC9,AC11,AC13,AC15,AC17,AC19,AC21,AC23,AC25)</f>
        <v>12</v>
      </c>
      <c r="AD27" s="331">
        <f>MAX(AD3,AD5,AD7,AD9,AD11,AD13,AD15,AD17,AD19,AD21,AD23,AD25)</f>
        <v>16</v>
      </c>
    </row>
    <row r="28" spans="1:31" s="89" customFormat="1" ht="15.6" x14ac:dyDescent="0.3">
      <c r="A28" s="83"/>
      <c r="B28" s="84"/>
      <c r="C28" s="84"/>
      <c r="D28" s="84"/>
      <c r="E28" s="84"/>
      <c r="F28" s="84"/>
      <c r="G28" s="84"/>
      <c r="H28" s="84"/>
      <c r="I28" s="84"/>
      <c r="J28" s="85"/>
      <c r="K28" s="85"/>
      <c r="L28" s="85"/>
      <c r="M28" s="86"/>
      <c r="N28" s="86"/>
      <c r="O28" s="86"/>
      <c r="P28" s="87"/>
      <c r="Q28" s="87"/>
      <c r="R28" s="87"/>
      <c r="S28" s="87"/>
      <c r="T28" s="87"/>
      <c r="U28" s="88"/>
      <c r="V28" s="88"/>
      <c r="W28" s="88"/>
      <c r="Y28" s="90"/>
      <c r="Z28" s="91"/>
      <c r="AA28" s="91"/>
      <c r="AB28" s="91"/>
    </row>
    <row r="29" spans="1:31" s="89" customFormat="1" ht="15.6" x14ac:dyDescent="0.3">
      <c r="A29" s="83"/>
      <c r="B29" s="84"/>
      <c r="C29" s="84"/>
      <c r="D29" s="84"/>
      <c r="E29" s="84"/>
      <c r="F29" s="84"/>
      <c r="G29" s="84"/>
      <c r="H29" s="84"/>
      <c r="I29" s="84"/>
      <c r="J29" s="85"/>
      <c r="K29" s="85"/>
      <c r="L29" s="85"/>
      <c r="M29" s="86"/>
      <c r="N29" s="86"/>
      <c r="O29" s="86"/>
      <c r="P29" s="87"/>
      <c r="Q29" s="87"/>
      <c r="R29" s="87"/>
      <c r="S29" s="87"/>
      <c r="T29" s="87"/>
      <c r="U29" s="88"/>
      <c r="V29" s="88"/>
      <c r="W29" s="88"/>
      <c r="Y29" s="90"/>
      <c r="Z29" s="91"/>
      <c r="AA29" s="91"/>
      <c r="AB29" s="91"/>
    </row>
    <row r="30" spans="1:31" s="89" customFormat="1" ht="15.6" x14ac:dyDescent="0.3">
      <c r="A30" s="83"/>
      <c r="B30" s="84"/>
      <c r="C30" s="84"/>
      <c r="D30" s="84"/>
      <c r="E30" s="84"/>
      <c r="F30" s="84"/>
      <c r="G30" s="84"/>
      <c r="H30" s="84"/>
      <c r="I30" s="84"/>
      <c r="J30" s="85"/>
      <c r="K30" s="85"/>
      <c r="L30" s="85"/>
      <c r="M30" s="86"/>
      <c r="N30" s="86"/>
      <c r="O30" s="86"/>
      <c r="P30" s="87"/>
      <c r="Q30" s="87"/>
      <c r="R30" s="87"/>
      <c r="S30" s="87"/>
      <c r="T30" s="87"/>
      <c r="U30" s="88"/>
      <c r="V30" s="88"/>
      <c r="W30" s="88"/>
      <c r="Y30" s="90"/>
      <c r="Z30" s="91"/>
      <c r="AA30" s="91"/>
      <c r="AB30" s="91"/>
    </row>
    <row r="31" spans="1:31" s="95" customFormat="1" hidden="1" x14ac:dyDescent="0.3">
      <c r="A31" s="79" t="s">
        <v>32</v>
      </c>
      <c r="J31" s="105"/>
      <c r="K31" s="101"/>
      <c r="L31" s="103"/>
      <c r="N31" s="482"/>
      <c r="O31" s="483"/>
      <c r="P31" s="482"/>
      <c r="Q31" s="483"/>
      <c r="S31" s="482"/>
      <c r="T31" s="483"/>
      <c r="U31" s="482"/>
      <c r="V31" s="483"/>
      <c r="Y31" s="95">
        <f>COUNTIF('Január-December'!Z12:Z41,"&gt;0")</f>
        <v>21</v>
      </c>
      <c r="Z31" s="482"/>
      <c r="AA31" s="483"/>
    </row>
    <row r="32" spans="1:31" s="57" customFormat="1" x14ac:dyDescent="0.3">
      <c r="B32" s="58"/>
      <c r="C32" s="58"/>
      <c r="D32" s="58"/>
      <c r="E32" s="58"/>
      <c r="F32" s="58"/>
      <c r="G32" s="58"/>
      <c r="H32" s="58"/>
      <c r="I32" s="58"/>
      <c r="J32" s="59"/>
      <c r="K32" s="59"/>
      <c r="L32" s="59"/>
      <c r="M32" s="60"/>
      <c r="N32" s="60"/>
      <c r="O32" s="60"/>
      <c r="P32" s="61"/>
      <c r="Q32" s="61"/>
      <c r="R32" s="61"/>
      <c r="S32" s="61"/>
      <c r="T32" s="61"/>
      <c r="U32" s="62"/>
      <c r="V32" s="62"/>
      <c r="W32" s="62"/>
      <c r="Y32" s="63"/>
      <c r="Z32" s="64"/>
      <c r="AA32" s="64"/>
      <c r="AB32" s="65"/>
    </row>
    <row r="74" spans="2:2" ht="18" x14ac:dyDescent="0.35">
      <c r="B74" s="80"/>
    </row>
  </sheetData>
  <autoFilter ref="A3:A27">
    <filterColumn colId="0">
      <colorFilter dxfId="4"/>
    </filterColumn>
  </autoFilter>
  <mergeCells count="11">
    <mergeCell ref="T1:Y1"/>
    <mergeCell ref="B1:G1"/>
    <mergeCell ref="U31:V31"/>
    <mergeCell ref="Z31:AA31"/>
    <mergeCell ref="H1:J1"/>
    <mergeCell ref="P31:Q31"/>
    <mergeCell ref="Z1:AD1"/>
    <mergeCell ref="K1:P1"/>
    <mergeCell ref="S31:T31"/>
    <mergeCell ref="Q1:S1"/>
    <mergeCell ref="N31:O31"/>
  </mergeCells>
  <conditionalFormatting sqref="B31:AA31">
    <cfRule type="cellIs" dxfId="3" priority="1" operator="greaterThan">
      <formula>0</formula>
    </cfRule>
    <cfRule type="cellIs" dxfId="2" priority="2" operator="equal">
      <formula>0</formula>
    </cfRule>
  </conditionalFormatting>
  <pageMargins left="0.7" right="0.7" top="0.75" bottom="0.75" header="0.3" footer="0.3"/>
  <pageSetup paperSize="9" orientation="portrait" r:id="rId1"/>
  <ignoredErrors>
    <ignoredError sqref="P27:Q27 V27 AB27" formula="1"/>
    <ignoredError sqref="B5:AD25 Z3:AD3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5"/>
  <sheetViews>
    <sheetView zoomScale="85" zoomScaleNormal="85" workbookViewId="0">
      <selection activeCell="Z14" sqref="Z14:AA14"/>
    </sheetView>
  </sheetViews>
  <sheetFormatPr defaultRowHeight="14.4" x14ac:dyDescent="0.3"/>
  <cols>
    <col min="1" max="1" width="9.88671875" customWidth="1"/>
    <col min="25" max="25" width="10.5546875" customWidth="1"/>
  </cols>
  <sheetData>
    <row r="1" spans="1:30" s="92" customFormat="1" ht="16.5" customHeight="1" thickBot="1" x14ac:dyDescent="0.35">
      <c r="A1" s="500" t="s">
        <v>1</v>
      </c>
      <c r="B1" s="502" t="s">
        <v>178</v>
      </c>
      <c r="C1" s="503"/>
      <c r="D1" s="503"/>
      <c r="E1" s="503"/>
      <c r="F1" s="503"/>
      <c r="G1" s="504"/>
      <c r="H1" s="505" t="s">
        <v>176</v>
      </c>
      <c r="I1" s="506"/>
      <c r="J1" s="506"/>
      <c r="K1" s="506"/>
      <c r="L1" s="507"/>
      <c r="M1" s="508" t="s">
        <v>177</v>
      </c>
      <c r="N1" s="403"/>
      <c r="O1" s="403"/>
      <c r="P1" s="403"/>
      <c r="Q1" s="404"/>
      <c r="R1" s="509" t="s">
        <v>14</v>
      </c>
      <c r="S1" s="510"/>
      <c r="T1" s="510"/>
      <c r="U1" s="510"/>
      <c r="V1" s="510"/>
      <c r="W1" s="510"/>
      <c r="X1" s="510"/>
      <c r="Y1" s="510"/>
      <c r="Z1" s="510"/>
      <c r="AA1" s="511"/>
      <c r="AB1" s="93"/>
      <c r="AC1" s="94"/>
    </row>
    <row r="2" spans="1:30" s="117" customFormat="1" ht="45.75" customHeight="1" thickBot="1" x14ac:dyDescent="0.35">
      <c r="A2" s="501"/>
      <c r="B2" s="109" t="s">
        <v>175</v>
      </c>
      <c r="C2" s="110" t="s">
        <v>174</v>
      </c>
      <c r="D2" s="110" t="s">
        <v>173</v>
      </c>
      <c r="E2" s="110" t="s">
        <v>171</v>
      </c>
      <c r="F2" s="111" t="s">
        <v>172</v>
      </c>
      <c r="G2" s="111" t="s">
        <v>170</v>
      </c>
      <c r="H2" s="112" t="s">
        <v>333</v>
      </c>
      <c r="I2" s="113" t="s">
        <v>193</v>
      </c>
      <c r="J2" s="114" t="s">
        <v>192</v>
      </c>
      <c r="K2" s="114" t="s">
        <v>191</v>
      </c>
      <c r="L2" s="225" t="s">
        <v>179</v>
      </c>
      <c r="M2" s="353" t="s">
        <v>334</v>
      </c>
      <c r="N2" s="512" t="s">
        <v>393</v>
      </c>
      <c r="O2" s="513"/>
      <c r="P2" s="514" t="s">
        <v>392</v>
      </c>
      <c r="Q2" s="515"/>
      <c r="R2" s="350" t="s">
        <v>391</v>
      </c>
      <c r="S2" s="516" t="s">
        <v>390</v>
      </c>
      <c r="T2" s="517"/>
      <c r="U2" s="518" t="s">
        <v>389</v>
      </c>
      <c r="V2" s="519"/>
      <c r="W2" s="351" t="s">
        <v>388</v>
      </c>
      <c r="X2" s="352" t="s">
        <v>387</v>
      </c>
      <c r="Y2" s="352" t="s">
        <v>401</v>
      </c>
      <c r="Z2" s="520" t="s">
        <v>402</v>
      </c>
      <c r="AA2" s="521"/>
      <c r="AB2" s="115"/>
      <c r="AC2" s="116"/>
      <c r="AD2" s="116"/>
    </row>
    <row r="3" spans="1:30" s="95" customFormat="1" x14ac:dyDescent="0.3">
      <c r="A3" s="95" t="s">
        <v>23</v>
      </c>
      <c r="B3" s="95">
        <v>0</v>
      </c>
      <c r="C3" s="95">
        <v>0</v>
      </c>
      <c r="D3" s="95">
        <v>0</v>
      </c>
      <c r="E3" s="95">
        <v>0</v>
      </c>
      <c r="F3" s="95">
        <v>0</v>
      </c>
      <c r="G3" s="95">
        <v>0</v>
      </c>
      <c r="H3" s="95">
        <v>0</v>
      </c>
      <c r="I3" s="95">
        <v>0</v>
      </c>
      <c r="J3" s="107">
        <v>0</v>
      </c>
      <c r="K3" s="108">
        <v>0</v>
      </c>
      <c r="L3" s="103">
        <v>0</v>
      </c>
      <c r="M3" s="95">
        <v>7</v>
      </c>
      <c r="N3" s="498">
        <v>2</v>
      </c>
      <c r="O3" s="499"/>
      <c r="P3" s="498">
        <v>18</v>
      </c>
      <c r="Q3" s="499"/>
      <c r="R3" s="95">
        <v>24</v>
      </c>
      <c r="S3" s="498">
        <v>4</v>
      </c>
      <c r="T3" s="499"/>
      <c r="U3" s="498">
        <v>20</v>
      </c>
      <c r="V3" s="499"/>
      <c r="W3" s="95">
        <v>15</v>
      </c>
      <c r="X3" s="95">
        <v>17</v>
      </c>
      <c r="Y3" s="95">
        <v>19</v>
      </c>
      <c r="Z3" s="498">
        <f>búrky!F16</f>
        <v>0</v>
      </c>
      <c r="AA3" s="499"/>
    </row>
    <row r="4" spans="1:30" s="95" customFormat="1" x14ac:dyDescent="0.3">
      <c r="A4" s="79" t="s">
        <v>24</v>
      </c>
      <c r="B4" s="95">
        <v>0</v>
      </c>
      <c r="C4" s="95">
        <v>0</v>
      </c>
      <c r="D4" s="95">
        <v>11</v>
      </c>
      <c r="E4" s="95">
        <v>0</v>
      </c>
      <c r="F4" s="95">
        <v>0</v>
      </c>
      <c r="G4" s="95">
        <v>0</v>
      </c>
      <c r="H4" s="95">
        <v>0</v>
      </c>
      <c r="I4" s="95">
        <v>0</v>
      </c>
      <c r="J4" s="95">
        <v>0</v>
      </c>
      <c r="K4" s="95">
        <v>0</v>
      </c>
      <c r="L4" s="103">
        <v>0</v>
      </c>
      <c r="M4" s="95">
        <v>7</v>
      </c>
      <c r="N4" s="482">
        <v>5</v>
      </c>
      <c r="O4" s="483"/>
      <c r="P4" s="482">
        <v>14</v>
      </c>
      <c r="Q4" s="483"/>
      <c r="R4" s="95">
        <v>11</v>
      </c>
      <c r="S4" s="482">
        <v>4</v>
      </c>
      <c r="T4" s="483"/>
      <c r="U4" s="482">
        <v>7</v>
      </c>
      <c r="V4" s="483"/>
      <c r="W4" s="95">
        <v>7</v>
      </c>
      <c r="X4" s="95">
        <v>5</v>
      </c>
      <c r="Y4" s="95">
        <v>23</v>
      </c>
      <c r="Z4" s="482">
        <f>búrky!F30</f>
        <v>0</v>
      </c>
      <c r="AA4" s="483"/>
    </row>
    <row r="5" spans="1:30" s="95" customFormat="1" x14ac:dyDescent="0.3">
      <c r="A5" s="79" t="s">
        <v>25</v>
      </c>
      <c r="B5" s="95">
        <v>0</v>
      </c>
      <c r="C5" s="95">
        <v>0</v>
      </c>
      <c r="D5" s="95">
        <v>19</v>
      </c>
      <c r="E5" s="95">
        <v>0</v>
      </c>
      <c r="F5" s="95">
        <v>0</v>
      </c>
      <c r="G5" s="95">
        <v>0</v>
      </c>
      <c r="H5" s="95">
        <v>1</v>
      </c>
      <c r="I5" s="95">
        <v>0</v>
      </c>
      <c r="J5" s="105">
        <v>1</v>
      </c>
      <c r="K5" s="101">
        <v>0</v>
      </c>
      <c r="L5" s="103">
        <v>1</v>
      </c>
      <c r="M5" s="95">
        <v>5</v>
      </c>
      <c r="N5" s="482">
        <v>7</v>
      </c>
      <c r="O5" s="483"/>
      <c r="P5" s="482">
        <v>11</v>
      </c>
      <c r="Q5" s="483"/>
      <c r="R5" s="95">
        <v>12</v>
      </c>
      <c r="S5" s="482">
        <v>2</v>
      </c>
      <c r="T5" s="483"/>
      <c r="U5" s="482">
        <v>10</v>
      </c>
      <c r="V5" s="483"/>
      <c r="W5" s="95">
        <v>10</v>
      </c>
      <c r="X5" s="95">
        <v>4</v>
      </c>
      <c r="Y5" s="95">
        <v>2</v>
      </c>
      <c r="Z5" s="482">
        <f>búrky!F43</f>
        <v>1</v>
      </c>
      <c r="AA5" s="483"/>
    </row>
    <row r="6" spans="1:30" s="95" customFormat="1" x14ac:dyDescent="0.3">
      <c r="A6" s="79" t="s">
        <v>26</v>
      </c>
      <c r="B6" s="95">
        <v>0</v>
      </c>
      <c r="C6" s="95">
        <v>0</v>
      </c>
      <c r="D6" s="95">
        <v>10</v>
      </c>
      <c r="E6" s="95">
        <v>2</v>
      </c>
      <c r="F6" s="95">
        <v>0</v>
      </c>
      <c r="G6" s="95">
        <v>0</v>
      </c>
      <c r="H6" s="95">
        <v>1</v>
      </c>
      <c r="I6" s="95">
        <v>0</v>
      </c>
      <c r="J6" s="105">
        <v>1</v>
      </c>
      <c r="K6" s="101">
        <v>0</v>
      </c>
      <c r="L6" s="103">
        <v>1</v>
      </c>
      <c r="M6" s="95">
        <v>1</v>
      </c>
      <c r="N6" s="482">
        <v>3</v>
      </c>
      <c r="O6" s="483"/>
      <c r="P6" s="482">
        <v>3</v>
      </c>
      <c r="Q6" s="483"/>
      <c r="R6" s="95">
        <v>17</v>
      </c>
      <c r="S6" s="482">
        <v>7</v>
      </c>
      <c r="T6" s="483"/>
      <c r="U6" s="482">
        <v>10</v>
      </c>
      <c r="V6" s="483"/>
      <c r="W6" s="95">
        <v>16</v>
      </c>
      <c r="X6" s="95">
        <v>8</v>
      </c>
      <c r="Y6" s="95">
        <v>1</v>
      </c>
      <c r="Z6" s="482">
        <f>búrky!F57</f>
        <v>0</v>
      </c>
      <c r="AA6" s="483"/>
    </row>
    <row r="7" spans="1:30" s="95" customFormat="1" x14ac:dyDescent="0.3">
      <c r="A7" s="79" t="s">
        <v>27</v>
      </c>
      <c r="B7" s="95">
        <v>0</v>
      </c>
      <c r="C7" s="95">
        <v>0</v>
      </c>
      <c r="D7" s="95">
        <v>0</v>
      </c>
      <c r="E7" s="95">
        <v>3</v>
      </c>
      <c r="F7" s="95">
        <v>0</v>
      </c>
      <c r="G7" s="95">
        <v>0</v>
      </c>
      <c r="H7" s="95">
        <v>4</v>
      </c>
      <c r="I7" s="95">
        <v>4</v>
      </c>
      <c r="J7" s="105">
        <v>0</v>
      </c>
      <c r="K7" s="101">
        <v>2</v>
      </c>
      <c r="L7" s="103">
        <v>6</v>
      </c>
      <c r="M7" s="95">
        <v>16</v>
      </c>
      <c r="N7" s="482">
        <v>2</v>
      </c>
      <c r="O7" s="483"/>
      <c r="P7" s="482">
        <v>11</v>
      </c>
      <c r="Q7" s="483"/>
      <c r="R7" s="95">
        <v>17</v>
      </c>
      <c r="S7" s="482">
        <v>4</v>
      </c>
      <c r="T7" s="483"/>
      <c r="U7" s="482">
        <v>13</v>
      </c>
      <c r="V7" s="483"/>
      <c r="W7" s="95">
        <v>17</v>
      </c>
      <c r="X7" s="95">
        <v>0</v>
      </c>
      <c r="Y7" s="95">
        <v>0</v>
      </c>
      <c r="Z7" s="482">
        <f>búrky!F75</f>
        <v>0</v>
      </c>
      <c r="AA7" s="483"/>
    </row>
    <row r="8" spans="1:30" s="95" customFormat="1" x14ac:dyDescent="0.3">
      <c r="A8" s="79" t="s">
        <v>28</v>
      </c>
      <c r="B8" s="95">
        <v>0</v>
      </c>
      <c r="C8" s="95">
        <v>0</v>
      </c>
      <c r="D8" s="95">
        <v>0</v>
      </c>
      <c r="E8" s="95">
        <v>12</v>
      </c>
      <c r="F8" s="95">
        <v>1</v>
      </c>
      <c r="G8" s="95">
        <v>0</v>
      </c>
      <c r="H8" s="95">
        <v>4</v>
      </c>
      <c r="I8" s="95">
        <v>2</v>
      </c>
      <c r="J8" s="105">
        <v>0</v>
      </c>
      <c r="K8" s="101">
        <v>4</v>
      </c>
      <c r="L8" s="103">
        <v>6</v>
      </c>
      <c r="M8" s="95">
        <v>7</v>
      </c>
      <c r="N8" s="482">
        <v>3</v>
      </c>
      <c r="O8" s="483"/>
      <c r="P8" s="482">
        <v>3</v>
      </c>
      <c r="Q8" s="483"/>
      <c r="R8" s="95">
        <v>12</v>
      </c>
      <c r="S8" s="482">
        <v>3</v>
      </c>
      <c r="T8" s="483"/>
      <c r="U8" s="482">
        <v>9</v>
      </c>
      <c r="V8" s="483"/>
      <c r="W8" s="95">
        <v>12</v>
      </c>
      <c r="X8" s="95">
        <v>0</v>
      </c>
      <c r="Y8" s="95">
        <v>0</v>
      </c>
      <c r="Z8" s="482">
        <f>búrky!F93</f>
        <v>0</v>
      </c>
      <c r="AA8" s="483"/>
    </row>
    <row r="9" spans="1:30" s="95" customFormat="1" x14ac:dyDescent="0.3">
      <c r="A9" s="79" t="s">
        <v>29</v>
      </c>
      <c r="B9" s="95">
        <v>0</v>
      </c>
      <c r="C9" s="95">
        <v>0</v>
      </c>
      <c r="D9" s="95">
        <v>0</v>
      </c>
      <c r="E9" s="95">
        <v>21</v>
      </c>
      <c r="F9" s="95">
        <v>11</v>
      </c>
      <c r="G9" s="95">
        <v>2</v>
      </c>
      <c r="H9" s="95">
        <v>5</v>
      </c>
      <c r="I9" s="95">
        <v>4</v>
      </c>
      <c r="J9" s="105">
        <v>3</v>
      </c>
      <c r="K9" s="101">
        <v>1</v>
      </c>
      <c r="L9" s="103">
        <v>8</v>
      </c>
      <c r="M9" s="95">
        <v>3</v>
      </c>
      <c r="N9" s="482">
        <v>2</v>
      </c>
      <c r="O9" s="483"/>
      <c r="P9" s="482">
        <v>2</v>
      </c>
      <c r="Q9" s="483"/>
      <c r="R9" s="95">
        <v>15</v>
      </c>
      <c r="S9" s="482">
        <v>4</v>
      </c>
      <c r="T9" s="483"/>
      <c r="U9" s="482">
        <v>11</v>
      </c>
      <c r="V9" s="483"/>
      <c r="W9" s="95">
        <v>15</v>
      </c>
      <c r="X9" s="95">
        <v>0</v>
      </c>
      <c r="Y9" s="95">
        <v>0</v>
      </c>
      <c r="Z9" s="482">
        <f>búrky!F112</f>
        <v>0</v>
      </c>
      <c r="AA9" s="483"/>
    </row>
    <row r="10" spans="1:30" s="95" customFormat="1" x14ac:dyDescent="0.3">
      <c r="A10" s="79" t="s">
        <v>30</v>
      </c>
      <c r="B10" s="95">
        <v>0</v>
      </c>
      <c r="C10" s="95">
        <v>0</v>
      </c>
      <c r="D10" s="95">
        <v>0</v>
      </c>
      <c r="E10" s="95">
        <v>29</v>
      </c>
      <c r="F10" s="95">
        <v>18</v>
      </c>
      <c r="G10" s="95">
        <v>0</v>
      </c>
      <c r="H10" s="95">
        <v>7</v>
      </c>
      <c r="I10" s="95">
        <v>2</v>
      </c>
      <c r="J10" s="105">
        <v>1</v>
      </c>
      <c r="K10" s="101">
        <v>4</v>
      </c>
      <c r="L10" s="103">
        <v>7</v>
      </c>
      <c r="M10" s="95">
        <v>2</v>
      </c>
      <c r="N10" s="482">
        <v>5</v>
      </c>
      <c r="O10" s="483"/>
      <c r="P10" s="482">
        <v>1</v>
      </c>
      <c r="Q10" s="483"/>
      <c r="R10" s="95">
        <v>9</v>
      </c>
      <c r="S10" s="482">
        <v>5</v>
      </c>
      <c r="T10" s="483"/>
      <c r="U10" s="482">
        <v>4</v>
      </c>
      <c r="V10" s="483"/>
      <c r="W10" s="95">
        <v>9</v>
      </c>
      <c r="X10" s="95">
        <v>0</v>
      </c>
      <c r="Y10" s="95">
        <v>0</v>
      </c>
      <c r="Z10" s="482">
        <f>búrky!F131</f>
        <v>0</v>
      </c>
      <c r="AA10" s="483"/>
    </row>
    <row r="11" spans="1:30" s="95" customFormat="1" x14ac:dyDescent="0.3">
      <c r="A11" s="79" t="s">
        <v>31</v>
      </c>
      <c r="B11" s="95">
        <v>0</v>
      </c>
      <c r="C11" s="95">
        <v>0</v>
      </c>
      <c r="D11" s="95">
        <v>0</v>
      </c>
      <c r="E11" s="95">
        <v>9</v>
      </c>
      <c r="F11" s="95">
        <v>4</v>
      </c>
      <c r="G11" s="95">
        <v>1</v>
      </c>
      <c r="H11" s="95">
        <v>5</v>
      </c>
      <c r="I11" s="95">
        <v>3</v>
      </c>
      <c r="J11" s="105">
        <v>1</v>
      </c>
      <c r="K11" s="101">
        <v>3</v>
      </c>
      <c r="L11" s="103">
        <v>7</v>
      </c>
      <c r="M11" s="95">
        <v>5</v>
      </c>
      <c r="N11" s="482">
        <v>3</v>
      </c>
      <c r="O11" s="483"/>
      <c r="P11" s="482">
        <v>6</v>
      </c>
      <c r="Q11" s="483"/>
      <c r="R11" s="95">
        <v>13</v>
      </c>
      <c r="S11" s="482">
        <v>2</v>
      </c>
      <c r="T11" s="483"/>
      <c r="U11" s="482">
        <v>11</v>
      </c>
      <c r="V11" s="483"/>
      <c r="W11" s="95">
        <v>13</v>
      </c>
      <c r="X11" s="95">
        <v>0</v>
      </c>
      <c r="Y11" s="95">
        <v>0</v>
      </c>
      <c r="Z11" s="482">
        <f>búrky!F151</f>
        <v>0</v>
      </c>
      <c r="AA11" s="483"/>
    </row>
    <row r="12" spans="1:30" s="95" customFormat="1" x14ac:dyDescent="0.3">
      <c r="A12" s="79" t="s">
        <v>32</v>
      </c>
      <c r="B12" s="95">
        <v>0</v>
      </c>
      <c r="C12" s="95">
        <v>0</v>
      </c>
      <c r="D12" s="95">
        <v>3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  <c r="J12" s="105">
        <v>0</v>
      </c>
      <c r="K12" s="101">
        <v>0</v>
      </c>
      <c r="L12" s="103">
        <v>0</v>
      </c>
      <c r="M12" s="95">
        <v>19</v>
      </c>
      <c r="N12" s="482">
        <v>4</v>
      </c>
      <c r="O12" s="483"/>
      <c r="P12" s="482">
        <v>9</v>
      </c>
      <c r="Q12" s="483"/>
      <c r="R12" s="95">
        <v>12</v>
      </c>
      <c r="S12" s="482">
        <v>2</v>
      </c>
      <c r="T12" s="483"/>
      <c r="U12" s="482">
        <v>10</v>
      </c>
      <c r="V12" s="483"/>
      <c r="W12" s="95">
        <v>12</v>
      </c>
      <c r="X12" s="95">
        <v>1</v>
      </c>
      <c r="Y12" s="95">
        <v>0</v>
      </c>
      <c r="Z12" s="482">
        <f>búrky!F166</f>
        <v>0</v>
      </c>
      <c r="AA12" s="483"/>
    </row>
    <row r="13" spans="1:30" s="95" customFormat="1" x14ac:dyDescent="0.3">
      <c r="A13" s="79" t="s">
        <v>33</v>
      </c>
      <c r="B13" s="95">
        <v>0</v>
      </c>
      <c r="C13" s="95">
        <v>0</v>
      </c>
      <c r="D13" s="95">
        <v>16</v>
      </c>
      <c r="E13" s="95">
        <v>0</v>
      </c>
      <c r="F13" s="95">
        <v>0</v>
      </c>
      <c r="G13" s="95">
        <v>0</v>
      </c>
      <c r="H13" s="95">
        <v>0</v>
      </c>
      <c r="I13" s="95">
        <v>0</v>
      </c>
      <c r="J13" s="105">
        <v>0</v>
      </c>
      <c r="K13" s="101">
        <v>0</v>
      </c>
      <c r="L13" s="103">
        <v>0</v>
      </c>
      <c r="M13" s="95">
        <v>14</v>
      </c>
      <c r="N13" s="482">
        <v>4</v>
      </c>
      <c r="O13" s="483"/>
      <c r="P13" s="482">
        <v>14</v>
      </c>
      <c r="Q13" s="483"/>
      <c r="R13" s="95">
        <v>19</v>
      </c>
      <c r="S13" s="482">
        <v>4</v>
      </c>
      <c r="T13" s="483"/>
      <c r="U13" s="482">
        <v>15</v>
      </c>
      <c r="V13" s="483"/>
      <c r="W13" s="95">
        <v>15</v>
      </c>
      <c r="X13" s="95">
        <v>5</v>
      </c>
      <c r="Y13" s="95">
        <v>5</v>
      </c>
      <c r="Z13" s="482">
        <f>búrky!F181</f>
        <v>0</v>
      </c>
      <c r="AA13" s="483"/>
    </row>
    <row r="14" spans="1:30" s="97" customFormat="1" ht="15" thickBot="1" x14ac:dyDescent="0.35">
      <c r="A14" s="96" t="s">
        <v>34</v>
      </c>
      <c r="B14" s="95">
        <v>0</v>
      </c>
      <c r="C14" s="95">
        <v>1</v>
      </c>
      <c r="D14" s="95">
        <v>9</v>
      </c>
      <c r="E14" s="95">
        <v>0</v>
      </c>
      <c r="F14" s="95">
        <v>0</v>
      </c>
      <c r="G14" s="95">
        <v>0</v>
      </c>
      <c r="H14" s="95">
        <v>0</v>
      </c>
      <c r="I14" s="95">
        <v>0</v>
      </c>
      <c r="J14" s="105">
        <v>0</v>
      </c>
      <c r="K14" s="101">
        <v>0</v>
      </c>
      <c r="L14" s="103">
        <v>0</v>
      </c>
      <c r="M14" s="95">
        <v>12</v>
      </c>
      <c r="N14" s="482">
        <v>1</v>
      </c>
      <c r="O14" s="483"/>
      <c r="P14" s="482">
        <v>23</v>
      </c>
      <c r="Q14" s="483"/>
      <c r="R14" s="95">
        <v>21</v>
      </c>
      <c r="S14" s="482">
        <v>8</v>
      </c>
      <c r="T14" s="483"/>
      <c r="U14" s="482">
        <v>13</v>
      </c>
      <c r="V14" s="483"/>
      <c r="W14" s="95">
        <v>20</v>
      </c>
      <c r="X14" s="95">
        <v>5</v>
      </c>
      <c r="Y14" s="95">
        <v>0</v>
      </c>
      <c r="Z14" s="482">
        <f>búrky!F196</f>
        <v>0</v>
      </c>
      <c r="AA14" s="483"/>
    </row>
    <row r="15" spans="1:30" s="99" customFormat="1" ht="16.2" thickBot="1" x14ac:dyDescent="0.35">
      <c r="A15" s="98">
        <v>2015</v>
      </c>
      <c r="B15" s="99">
        <v>0</v>
      </c>
      <c r="C15" s="99">
        <v>1</v>
      </c>
      <c r="D15" s="99">
        <v>68</v>
      </c>
      <c r="E15" s="99">
        <v>76</v>
      </c>
      <c r="F15" s="99">
        <v>34</v>
      </c>
      <c r="G15" s="99">
        <v>3</v>
      </c>
      <c r="H15" s="99">
        <v>27</v>
      </c>
      <c r="I15" s="99">
        <v>15</v>
      </c>
      <c r="J15" s="106">
        <v>7</v>
      </c>
      <c r="K15" s="102">
        <v>14</v>
      </c>
      <c r="L15" s="104">
        <v>36</v>
      </c>
      <c r="M15" s="99">
        <v>98</v>
      </c>
      <c r="N15" s="496">
        <v>41</v>
      </c>
      <c r="O15" s="497"/>
      <c r="P15" s="496">
        <v>115</v>
      </c>
      <c r="Q15" s="497"/>
      <c r="R15" s="99">
        <v>182</v>
      </c>
      <c r="S15" s="496">
        <v>49</v>
      </c>
      <c r="T15" s="497"/>
      <c r="U15" s="496">
        <v>133</v>
      </c>
      <c r="V15" s="497"/>
      <c r="W15" s="99">
        <v>161</v>
      </c>
      <c r="X15" s="99">
        <v>45</v>
      </c>
      <c r="Z15" s="496">
        <v>1</v>
      </c>
      <c r="AA15" s="497"/>
    </row>
  </sheetData>
  <mergeCells count="75">
    <mergeCell ref="A1:A2"/>
    <mergeCell ref="B1:G1"/>
    <mergeCell ref="H1:L1"/>
    <mergeCell ref="M1:Q1"/>
    <mergeCell ref="R1:AA1"/>
    <mergeCell ref="N2:O2"/>
    <mergeCell ref="P2:Q2"/>
    <mergeCell ref="S2:T2"/>
    <mergeCell ref="U2:V2"/>
    <mergeCell ref="Z2:AA2"/>
    <mergeCell ref="N4:O4"/>
    <mergeCell ref="P4:Q4"/>
    <mergeCell ref="S4:T4"/>
    <mergeCell ref="U4:V4"/>
    <mergeCell ref="Z4:AA4"/>
    <mergeCell ref="N3:O3"/>
    <mergeCell ref="P3:Q3"/>
    <mergeCell ref="S3:T3"/>
    <mergeCell ref="U3:V3"/>
    <mergeCell ref="Z3:AA3"/>
    <mergeCell ref="N6:O6"/>
    <mergeCell ref="P6:Q6"/>
    <mergeCell ref="S6:T6"/>
    <mergeCell ref="U6:V6"/>
    <mergeCell ref="Z6:AA6"/>
    <mergeCell ref="N5:O5"/>
    <mergeCell ref="P5:Q5"/>
    <mergeCell ref="S5:T5"/>
    <mergeCell ref="U5:V5"/>
    <mergeCell ref="Z5:AA5"/>
    <mergeCell ref="N8:O8"/>
    <mergeCell ref="P8:Q8"/>
    <mergeCell ref="S8:T8"/>
    <mergeCell ref="U8:V8"/>
    <mergeCell ref="Z8:AA8"/>
    <mergeCell ref="N7:O7"/>
    <mergeCell ref="P7:Q7"/>
    <mergeCell ref="S7:T7"/>
    <mergeCell ref="U7:V7"/>
    <mergeCell ref="Z7:AA7"/>
    <mergeCell ref="N10:O10"/>
    <mergeCell ref="P10:Q10"/>
    <mergeCell ref="S10:T10"/>
    <mergeCell ref="U10:V10"/>
    <mergeCell ref="Z10:AA10"/>
    <mergeCell ref="N9:O9"/>
    <mergeCell ref="P9:Q9"/>
    <mergeCell ref="S9:T9"/>
    <mergeCell ref="U9:V9"/>
    <mergeCell ref="Z9:AA9"/>
    <mergeCell ref="N12:O12"/>
    <mergeCell ref="P12:Q12"/>
    <mergeCell ref="S12:T12"/>
    <mergeCell ref="U12:V12"/>
    <mergeCell ref="Z12:AA12"/>
    <mergeCell ref="N11:O11"/>
    <mergeCell ref="P11:Q11"/>
    <mergeCell ref="S11:T11"/>
    <mergeCell ref="U11:V11"/>
    <mergeCell ref="Z11:AA11"/>
    <mergeCell ref="N14:O14"/>
    <mergeCell ref="P14:Q14"/>
    <mergeCell ref="S14:T14"/>
    <mergeCell ref="U14:V14"/>
    <mergeCell ref="Z14:AA14"/>
    <mergeCell ref="N13:O13"/>
    <mergeCell ref="P13:Q13"/>
    <mergeCell ref="S13:T13"/>
    <mergeCell ref="U13:V13"/>
    <mergeCell ref="Z13:AA13"/>
    <mergeCell ref="N15:O15"/>
    <mergeCell ref="P15:Q15"/>
    <mergeCell ref="S15:T15"/>
    <mergeCell ref="U15:V15"/>
    <mergeCell ref="Z15:AA15"/>
  </mergeCells>
  <conditionalFormatting sqref="B3:AA14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Január-December</vt:lpstr>
      <vt:lpstr>búrky</vt:lpstr>
      <vt:lpstr>2015</vt:lpstr>
      <vt:lpstr>2015 dni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Fedor</dc:creator>
  <cp:lastModifiedBy>Tomáš Fedor</cp:lastModifiedBy>
  <dcterms:created xsi:type="dcterms:W3CDTF">2015-02-14T11:41:41Z</dcterms:created>
  <dcterms:modified xsi:type="dcterms:W3CDTF">2017-12-02T14:32:03Z</dcterms:modified>
</cp:coreProperties>
</file>