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áš Fedor\Desktop\wx data\meteo data\"/>
    </mc:Choice>
  </mc:AlternateContent>
  <bookViews>
    <workbookView xWindow="240" yWindow="36" windowWidth="20112" windowHeight="7596" tabRatio="772" activeTab="3"/>
  </bookViews>
  <sheets>
    <sheet name="Január-December" sheetId="2" r:id="rId1"/>
    <sheet name="búrky" sheetId="17" r:id="rId2"/>
    <sheet name="2017" sheetId="1" r:id="rId3"/>
    <sheet name="2017 dni" sheetId="20" r:id="rId4"/>
  </sheets>
  <definedNames>
    <definedName name="_xlnm._FilterDatabase" localSheetId="2" hidden="1">'2017'!$A$3:$A$27</definedName>
    <definedName name="Indoor_Temperature_°C">#REF!</definedName>
    <definedName name="Time">#REF!</definedName>
  </definedNames>
  <calcPr calcId="152511"/>
</workbook>
</file>

<file path=xl/calcChain.xml><?xml version="1.0" encoding="utf-8"?>
<calcChain xmlns="http://schemas.openxmlformats.org/spreadsheetml/2006/main">
  <c r="M14" i="20" l="1"/>
  <c r="P14" i="20"/>
  <c r="G367" i="2" l="1"/>
  <c r="G366" i="2" l="1"/>
  <c r="G365" i="2" l="1"/>
  <c r="G364" i="2" l="1"/>
  <c r="G363" i="2" l="1"/>
  <c r="G362" i="2" l="1"/>
  <c r="G361" i="2" l="1"/>
  <c r="G360" i="2" l="1"/>
  <c r="G359" i="2" l="1"/>
  <c r="G358" i="2" l="1"/>
  <c r="G357" i="2" l="1"/>
  <c r="G356" i="2" l="1"/>
  <c r="G355" i="2" l="1"/>
  <c r="G354" i="2" l="1"/>
  <c r="G353" i="2" l="1"/>
  <c r="G352" i="2" l="1"/>
  <c r="G351" i="2" l="1"/>
  <c r="G350" i="2" l="1"/>
  <c r="G349" i="2" l="1"/>
  <c r="G348" i="2" l="1"/>
  <c r="G347" i="2" l="1"/>
  <c r="G346" i="2" l="1"/>
  <c r="G345" i="2" l="1"/>
  <c r="G344" i="2" l="1"/>
  <c r="G343" i="2" l="1"/>
  <c r="G342" i="2" l="1"/>
  <c r="G341" i="2" l="1"/>
  <c r="G340" i="2" l="1"/>
  <c r="G339" i="2"/>
  <c r="G338" i="2" l="1"/>
  <c r="G337" i="2" l="1"/>
  <c r="P27" i="1" l="1"/>
  <c r="R27" i="1" l="1"/>
  <c r="M27" i="1"/>
  <c r="G336" i="2" l="1"/>
  <c r="G335" i="2" l="1"/>
  <c r="G329" i="2" l="1"/>
  <c r="G330" i="2"/>
  <c r="G331" i="2"/>
  <c r="G334" i="2"/>
  <c r="G333" i="2" l="1"/>
  <c r="G332" i="2"/>
  <c r="G328" i="2" l="1"/>
  <c r="G327" i="2"/>
  <c r="G326" i="2"/>
  <c r="G325" i="2"/>
  <c r="G324" i="2" l="1"/>
  <c r="G323" i="2" l="1"/>
  <c r="G322" i="2"/>
  <c r="G321" i="2"/>
  <c r="G320" i="2" l="1"/>
  <c r="G319" i="2"/>
  <c r="G318" i="2"/>
  <c r="G317" i="2" l="1"/>
  <c r="G316" i="2"/>
  <c r="G315" i="2"/>
  <c r="G314" i="2"/>
  <c r="G313" i="2"/>
  <c r="G312" i="2"/>
  <c r="G311" i="2"/>
  <c r="G310" i="2" l="1"/>
  <c r="G309" i="2"/>
  <c r="G308" i="2"/>
  <c r="G307" i="2"/>
  <c r="G306" i="2" l="1"/>
  <c r="G305" i="2" l="1"/>
  <c r="G304" i="2" l="1"/>
  <c r="G303" i="2" l="1"/>
  <c r="G302" i="2"/>
  <c r="G301" i="2"/>
  <c r="G300" i="2"/>
  <c r="G299" i="2"/>
  <c r="G298" i="2"/>
  <c r="G297" i="2"/>
  <c r="D23" i="1" l="1"/>
  <c r="G296" i="2"/>
  <c r="G295" i="2"/>
  <c r="G294" i="2"/>
  <c r="G293" i="2"/>
  <c r="G292" i="2"/>
  <c r="G291" i="2"/>
  <c r="G290" i="2"/>
  <c r="G289" i="2" l="1"/>
  <c r="G288" i="2"/>
  <c r="G287" i="2"/>
  <c r="G286" i="2"/>
  <c r="G285" i="2"/>
  <c r="G284" i="2"/>
  <c r="G283" i="2"/>
  <c r="G6" i="2" l="1"/>
  <c r="G3" i="2"/>
  <c r="G282" i="2" l="1"/>
  <c r="G281" i="2"/>
  <c r="G280" i="2"/>
  <c r="G279" i="2"/>
  <c r="G278" i="2"/>
  <c r="G277" i="2"/>
  <c r="G276" i="2"/>
  <c r="G275" i="2" l="1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 l="1"/>
  <c r="G244" i="2"/>
  <c r="G243" i="2"/>
  <c r="G242" i="2"/>
  <c r="G241" i="2"/>
  <c r="G240" i="2"/>
  <c r="G239" i="2"/>
  <c r="G238" i="2"/>
  <c r="G237" i="2"/>
  <c r="G236" i="2"/>
  <c r="G235" i="2"/>
  <c r="G234" i="2" l="1"/>
  <c r="G233" i="2"/>
  <c r="G232" i="2"/>
  <c r="G231" i="2" l="1"/>
  <c r="G230" i="2"/>
  <c r="G229" i="2"/>
  <c r="G228" i="2"/>
  <c r="G227" i="2"/>
  <c r="G226" i="2" l="1"/>
  <c r="G225" i="2" l="1"/>
  <c r="G224" i="2" l="1"/>
  <c r="G223" i="2"/>
  <c r="G222" i="2" l="1"/>
  <c r="G221" i="2" l="1"/>
  <c r="G220" i="2" l="1"/>
  <c r="G219" i="2" l="1"/>
  <c r="G218" i="2" l="1"/>
  <c r="G217" i="2"/>
  <c r="G216" i="2" l="1"/>
  <c r="G215" i="2"/>
  <c r="G214" i="2" l="1"/>
  <c r="G213" i="2"/>
  <c r="G212" i="2" l="1"/>
  <c r="G211" i="2" l="1"/>
  <c r="G210" i="2"/>
  <c r="G209" i="2" l="1"/>
  <c r="G208" i="2" l="1"/>
  <c r="G207" i="2" l="1"/>
  <c r="G206" i="2"/>
  <c r="G205" i="2"/>
  <c r="G204" i="2" l="1"/>
  <c r="G203" i="2"/>
  <c r="G202" i="2"/>
  <c r="G201" i="2" l="1"/>
  <c r="G200" i="2"/>
  <c r="G199" i="2"/>
  <c r="G198" i="2" l="1"/>
  <c r="G197" i="2" l="1"/>
  <c r="G196" i="2"/>
  <c r="G195" i="2" l="1"/>
  <c r="G194" i="2"/>
  <c r="G193" i="2" l="1"/>
  <c r="G192" i="2"/>
  <c r="G191" i="2" l="1"/>
  <c r="G190" i="2" l="1"/>
  <c r="G189" i="2" l="1"/>
  <c r="G188" i="2" l="1"/>
  <c r="G187" i="2" l="1"/>
  <c r="G186" i="2"/>
  <c r="G185" i="2" l="1"/>
  <c r="G184" i="2" l="1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O14" i="20" l="1"/>
  <c r="O13" i="20"/>
  <c r="O12" i="20"/>
  <c r="O11" i="20"/>
  <c r="O10" i="20"/>
  <c r="O9" i="20"/>
  <c r="O8" i="20"/>
  <c r="O7" i="20"/>
  <c r="O6" i="20"/>
  <c r="O5" i="20"/>
  <c r="O4" i="20"/>
  <c r="O3" i="20"/>
  <c r="P13" i="20"/>
  <c r="P12" i="20"/>
  <c r="P11" i="20"/>
  <c r="P10" i="20"/>
  <c r="P9" i="20"/>
  <c r="P8" i="20"/>
  <c r="P7" i="20"/>
  <c r="P6" i="20"/>
  <c r="P5" i="20"/>
  <c r="P4" i="20"/>
  <c r="P3" i="20"/>
  <c r="G153" i="2" l="1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 l="1"/>
  <c r="G138" i="2"/>
  <c r="G137" i="2"/>
  <c r="G136" i="2"/>
  <c r="G135" i="2"/>
  <c r="G134" i="2"/>
  <c r="G133" i="2"/>
  <c r="G132" i="2"/>
  <c r="G131" i="2"/>
  <c r="G130" i="2"/>
  <c r="G129" i="2"/>
  <c r="G128" i="2" l="1"/>
  <c r="G127" i="2" l="1"/>
  <c r="G126" i="2"/>
  <c r="G125" i="2"/>
  <c r="G124" i="2"/>
  <c r="G123" i="2"/>
  <c r="G122" i="2"/>
  <c r="G121" i="2" l="1"/>
  <c r="G120" i="2" l="1"/>
  <c r="G119" i="2" l="1"/>
  <c r="G118" i="2" l="1"/>
  <c r="G117" i="2" l="1"/>
  <c r="G116" i="2" l="1"/>
  <c r="G115" i="2" l="1"/>
  <c r="G114" i="2"/>
  <c r="G113" i="2"/>
  <c r="G112" i="2" l="1"/>
  <c r="G111" i="2" l="1"/>
  <c r="G110" i="2" l="1"/>
  <c r="G109" i="2" l="1"/>
  <c r="G108" i="2"/>
  <c r="G107" i="2"/>
  <c r="G106" i="2" l="1"/>
  <c r="G105" i="2" l="1"/>
  <c r="U3" i="20"/>
  <c r="U4" i="20"/>
  <c r="G104" i="2" l="1"/>
  <c r="G103" i="2" l="1"/>
  <c r="G102" i="2"/>
  <c r="G101" i="2"/>
  <c r="G100" i="2"/>
  <c r="G99" i="2" l="1"/>
  <c r="G98" i="2" l="1"/>
  <c r="G97" i="2"/>
  <c r="G96" i="2" l="1"/>
  <c r="G95" i="2" l="1"/>
  <c r="G94" i="2"/>
  <c r="G93" i="2" l="1"/>
  <c r="G92" i="2"/>
  <c r="G91" i="2" l="1"/>
  <c r="G90" i="2" l="1"/>
  <c r="G89" i="2"/>
  <c r="G88" i="2"/>
  <c r="G87" i="2" l="1"/>
  <c r="G86" i="2" l="1"/>
  <c r="G85" i="2" l="1"/>
  <c r="G84" i="2"/>
  <c r="G83" i="2" l="1"/>
  <c r="Z14" i="20" l="1"/>
  <c r="Y14" i="20"/>
  <c r="X14" i="20"/>
  <c r="W14" i="20"/>
  <c r="V14" i="20"/>
  <c r="U14" i="20"/>
  <c r="T14" i="20"/>
  <c r="S14" i="20"/>
  <c r="R14" i="20"/>
  <c r="N14" i="20"/>
  <c r="K14" i="20"/>
  <c r="J14" i="20"/>
  <c r="I14" i="20"/>
  <c r="H14" i="20"/>
  <c r="G14" i="20"/>
  <c r="F14" i="20"/>
  <c r="E14" i="20"/>
  <c r="D14" i="20"/>
  <c r="C14" i="20"/>
  <c r="B14" i="20"/>
  <c r="Z13" i="20"/>
  <c r="Y13" i="20"/>
  <c r="X13" i="20"/>
  <c r="W13" i="20"/>
  <c r="V13" i="20"/>
  <c r="U13" i="20"/>
  <c r="T13" i="20"/>
  <c r="S13" i="20"/>
  <c r="R13" i="20"/>
  <c r="N13" i="20"/>
  <c r="M13" i="20"/>
  <c r="K13" i="20"/>
  <c r="J13" i="20"/>
  <c r="I13" i="20"/>
  <c r="H13" i="20"/>
  <c r="G13" i="20"/>
  <c r="F13" i="20"/>
  <c r="E13" i="20"/>
  <c r="D13" i="20"/>
  <c r="C13" i="20"/>
  <c r="B13" i="20"/>
  <c r="Z12" i="20"/>
  <c r="Y12" i="20"/>
  <c r="X12" i="20"/>
  <c r="W12" i="20"/>
  <c r="V12" i="20"/>
  <c r="U12" i="20"/>
  <c r="T12" i="20"/>
  <c r="S12" i="20"/>
  <c r="R12" i="20"/>
  <c r="N12" i="20"/>
  <c r="M12" i="20"/>
  <c r="K12" i="20"/>
  <c r="J12" i="20"/>
  <c r="I12" i="20"/>
  <c r="H12" i="20"/>
  <c r="G12" i="20"/>
  <c r="F12" i="20"/>
  <c r="E12" i="20"/>
  <c r="D12" i="20"/>
  <c r="C12" i="20"/>
  <c r="B12" i="20"/>
  <c r="Z11" i="20"/>
  <c r="Y11" i="20"/>
  <c r="X11" i="20"/>
  <c r="W11" i="20"/>
  <c r="V11" i="20"/>
  <c r="U11" i="20"/>
  <c r="T11" i="20"/>
  <c r="S11" i="20"/>
  <c r="R11" i="20"/>
  <c r="N11" i="20"/>
  <c r="M11" i="20"/>
  <c r="K11" i="20"/>
  <c r="J11" i="20"/>
  <c r="I11" i="20"/>
  <c r="H11" i="20"/>
  <c r="G11" i="20"/>
  <c r="F11" i="20"/>
  <c r="E11" i="20"/>
  <c r="D11" i="20"/>
  <c r="C11" i="20"/>
  <c r="B11" i="20"/>
  <c r="Z10" i="20"/>
  <c r="Y10" i="20"/>
  <c r="X10" i="20"/>
  <c r="W10" i="20"/>
  <c r="V10" i="20"/>
  <c r="U10" i="20"/>
  <c r="T10" i="20"/>
  <c r="S10" i="20"/>
  <c r="R10" i="20"/>
  <c r="N10" i="20"/>
  <c r="M10" i="20"/>
  <c r="K10" i="20"/>
  <c r="J10" i="20"/>
  <c r="I10" i="20"/>
  <c r="H10" i="20"/>
  <c r="G10" i="20"/>
  <c r="F10" i="20"/>
  <c r="E10" i="20"/>
  <c r="D10" i="20"/>
  <c r="C10" i="20"/>
  <c r="B10" i="20"/>
  <c r="Z9" i="20"/>
  <c r="Y9" i="20"/>
  <c r="X9" i="20"/>
  <c r="W9" i="20"/>
  <c r="V9" i="20"/>
  <c r="U9" i="20"/>
  <c r="T9" i="20"/>
  <c r="S9" i="20"/>
  <c r="R9" i="20"/>
  <c r="N9" i="20"/>
  <c r="M9" i="20"/>
  <c r="K9" i="20"/>
  <c r="J9" i="20"/>
  <c r="I9" i="20"/>
  <c r="H9" i="20"/>
  <c r="G9" i="20"/>
  <c r="F9" i="20"/>
  <c r="E9" i="20"/>
  <c r="D9" i="20"/>
  <c r="C9" i="20"/>
  <c r="B9" i="20"/>
  <c r="Z8" i="20"/>
  <c r="Y8" i="20"/>
  <c r="X8" i="20"/>
  <c r="W8" i="20"/>
  <c r="V8" i="20"/>
  <c r="U8" i="20"/>
  <c r="T8" i="20"/>
  <c r="S8" i="20"/>
  <c r="R8" i="20"/>
  <c r="N8" i="20"/>
  <c r="M8" i="20"/>
  <c r="K8" i="20"/>
  <c r="J8" i="20"/>
  <c r="I8" i="20"/>
  <c r="H8" i="20"/>
  <c r="G8" i="20"/>
  <c r="F8" i="20"/>
  <c r="E8" i="20"/>
  <c r="D8" i="20"/>
  <c r="C8" i="20"/>
  <c r="B8" i="20"/>
  <c r="Z7" i="20"/>
  <c r="Y7" i="20"/>
  <c r="X7" i="20"/>
  <c r="W7" i="20"/>
  <c r="V7" i="20"/>
  <c r="U7" i="20"/>
  <c r="T7" i="20"/>
  <c r="S7" i="20"/>
  <c r="R7" i="20"/>
  <c r="N7" i="20"/>
  <c r="M7" i="20"/>
  <c r="K7" i="20"/>
  <c r="J7" i="20"/>
  <c r="I7" i="20"/>
  <c r="H7" i="20"/>
  <c r="G7" i="20"/>
  <c r="F7" i="20"/>
  <c r="E7" i="20"/>
  <c r="D7" i="20"/>
  <c r="C7" i="20"/>
  <c r="B7" i="20"/>
  <c r="Z6" i="20"/>
  <c r="Y6" i="20"/>
  <c r="X6" i="20"/>
  <c r="W6" i="20"/>
  <c r="V6" i="20"/>
  <c r="U6" i="20"/>
  <c r="T6" i="20"/>
  <c r="S6" i="20"/>
  <c r="R6" i="20"/>
  <c r="N6" i="20"/>
  <c r="M6" i="20"/>
  <c r="K6" i="20"/>
  <c r="J6" i="20"/>
  <c r="I6" i="20"/>
  <c r="H6" i="20"/>
  <c r="G6" i="20"/>
  <c r="F6" i="20"/>
  <c r="E6" i="20"/>
  <c r="D6" i="20"/>
  <c r="C6" i="20"/>
  <c r="B6" i="20"/>
  <c r="Z5" i="20"/>
  <c r="Y5" i="20"/>
  <c r="X5" i="20"/>
  <c r="W5" i="20"/>
  <c r="V5" i="20"/>
  <c r="U5" i="20"/>
  <c r="T5" i="20"/>
  <c r="S5" i="20"/>
  <c r="R5" i="20"/>
  <c r="N5" i="20"/>
  <c r="M5" i="20"/>
  <c r="K5" i="20"/>
  <c r="J5" i="20"/>
  <c r="I5" i="20"/>
  <c r="H5" i="20"/>
  <c r="G5" i="20"/>
  <c r="F5" i="20"/>
  <c r="E5" i="20"/>
  <c r="D5" i="20"/>
  <c r="C5" i="20"/>
  <c r="B5" i="20"/>
  <c r="Z4" i="20"/>
  <c r="Y4" i="20"/>
  <c r="X4" i="20"/>
  <c r="W4" i="20"/>
  <c r="V4" i="20"/>
  <c r="T4" i="20"/>
  <c r="S4" i="20"/>
  <c r="R4" i="20"/>
  <c r="N4" i="20"/>
  <c r="M4" i="20"/>
  <c r="K4" i="20"/>
  <c r="J4" i="20"/>
  <c r="I4" i="20"/>
  <c r="H4" i="20"/>
  <c r="G4" i="20"/>
  <c r="F4" i="20"/>
  <c r="E4" i="20"/>
  <c r="D4" i="20"/>
  <c r="C4" i="20"/>
  <c r="B4" i="20"/>
  <c r="Z3" i="20"/>
  <c r="Y3" i="20"/>
  <c r="X3" i="20"/>
  <c r="W3" i="20"/>
  <c r="V3" i="20"/>
  <c r="T3" i="20"/>
  <c r="S3" i="20"/>
  <c r="R3" i="20"/>
  <c r="N3" i="20"/>
  <c r="M3" i="20"/>
  <c r="K3" i="20"/>
  <c r="J3" i="20"/>
  <c r="I3" i="20"/>
  <c r="H3" i="20"/>
  <c r="G3" i="20"/>
  <c r="F3" i="20"/>
  <c r="E3" i="20"/>
  <c r="D3" i="20"/>
  <c r="C3" i="20"/>
  <c r="B3" i="20"/>
  <c r="Q8" i="20" l="1"/>
  <c r="Q12" i="20"/>
  <c r="L5" i="20"/>
  <c r="L7" i="20"/>
  <c r="L9" i="20"/>
  <c r="L11" i="20"/>
  <c r="L13" i="20"/>
  <c r="L3" i="20"/>
  <c r="L4" i="20"/>
  <c r="L6" i="20"/>
  <c r="L8" i="20"/>
  <c r="L10" i="20"/>
  <c r="L12" i="20"/>
  <c r="L14" i="20"/>
  <c r="Q4" i="20"/>
  <c r="Q6" i="20"/>
  <c r="Q7" i="20"/>
  <c r="B15" i="20"/>
  <c r="D15" i="20"/>
  <c r="F15" i="20"/>
  <c r="H15" i="20"/>
  <c r="J15" i="20"/>
  <c r="N15" i="20"/>
  <c r="P15" i="20"/>
  <c r="S15" i="20"/>
  <c r="V15" i="20"/>
  <c r="X15" i="20"/>
  <c r="Z15" i="20"/>
  <c r="Q10" i="20"/>
  <c r="Q11" i="20"/>
  <c r="U15" i="20"/>
  <c r="C15" i="20"/>
  <c r="E15" i="20"/>
  <c r="G15" i="20"/>
  <c r="I15" i="20"/>
  <c r="K15" i="20"/>
  <c r="M15" i="20"/>
  <c r="O15" i="20"/>
  <c r="R15" i="20"/>
  <c r="T15" i="20"/>
  <c r="W15" i="20"/>
  <c r="Y15" i="20"/>
  <c r="Q5" i="20"/>
  <c r="Q9" i="20"/>
  <c r="Q13" i="20"/>
  <c r="Q14" i="20"/>
  <c r="Q3" i="20"/>
  <c r="G82" i="2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N27" i="1" s="1"/>
  <c r="O25" i="1"/>
  <c r="O27" i="1" s="1"/>
  <c r="P25" i="1"/>
  <c r="Q25" i="1"/>
  <c r="R25" i="1"/>
  <c r="S25" i="1"/>
  <c r="T25" i="1"/>
  <c r="U25" i="1"/>
  <c r="V25" i="1"/>
  <c r="W25" i="1"/>
  <c r="X25" i="1"/>
  <c r="Z25" i="1"/>
  <c r="AA25" i="1"/>
  <c r="AB25" i="1"/>
  <c r="AC25" i="1"/>
  <c r="AD25" i="1"/>
  <c r="B23" i="1"/>
  <c r="C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X27" i="1" s="1"/>
  <c r="Z23" i="1"/>
  <c r="AA23" i="1"/>
  <c r="AB23" i="1"/>
  <c r="AC23" i="1"/>
  <c r="AD23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A21" i="1"/>
  <c r="AB21" i="1"/>
  <c r="AC21" i="1"/>
  <c r="AD21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A19" i="1"/>
  <c r="AB19" i="1"/>
  <c r="AC19" i="1"/>
  <c r="AD19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A17" i="1"/>
  <c r="AB17" i="1"/>
  <c r="AC17" i="1"/>
  <c r="AD17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Z15" i="1"/>
  <c r="AA15" i="1"/>
  <c r="AB15" i="1"/>
  <c r="AC15" i="1"/>
  <c r="AD15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Z13" i="1"/>
  <c r="AA13" i="1"/>
  <c r="AB13" i="1"/>
  <c r="AC13" i="1"/>
  <c r="AD13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Z11" i="1"/>
  <c r="AA11" i="1"/>
  <c r="AB11" i="1"/>
  <c r="AC11" i="1"/>
  <c r="AD11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Z9" i="1"/>
  <c r="AA9" i="1"/>
  <c r="AB9" i="1"/>
  <c r="AC9" i="1"/>
  <c r="AD9" i="1"/>
  <c r="B7" i="1"/>
  <c r="C7" i="1"/>
  <c r="E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Z7" i="1"/>
  <c r="AA7" i="1"/>
  <c r="AB7" i="1"/>
  <c r="AC7" i="1"/>
  <c r="AD7" i="1"/>
  <c r="B5" i="1"/>
  <c r="C5" i="1"/>
  <c r="E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Z5" i="1"/>
  <c r="AA5" i="1"/>
  <c r="AB5" i="1"/>
  <c r="AC5" i="1"/>
  <c r="AD5" i="1"/>
  <c r="B3" i="1"/>
  <c r="C3" i="1"/>
  <c r="E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Z3" i="1"/>
  <c r="AA3" i="1"/>
  <c r="AB3" i="1"/>
  <c r="AC3" i="1"/>
  <c r="AD3" i="1"/>
  <c r="J27" i="1" l="1"/>
  <c r="L15" i="20"/>
  <c r="K27" i="1"/>
  <c r="I27" i="1"/>
  <c r="S27" i="1"/>
  <c r="B27" i="1"/>
  <c r="E27" i="1"/>
  <c r="V27" i="1"/>
  <c r="AB27" i="1"/>
  <c r="W27" i="1"/>
  <c r="Q27" i="1"/>
  <c r="T27" i="1"/>
  <c r="AC27" i="1"/>
  <c r="AA27" i="1"/>
  <c r="L27" i="1"/>
  <c r="AD27" i="1"/>
  <c r="U27" i="1"/>
  <c r="Z27" i="1"/>
  <c r="C27" i="1"/>
  <c r="Q15" i="20"/>
  <c r="H27" i="1"/>
  <c r="G81" i="2"/>
  <c r="G80" i="2" l="1"/>
  <c r="G79" i="2" l="1"/>
  <c r="G78" i="2" l="1"/>
  <c r="G77" i="2" l="1"/>
  <c r="G76" i="2" l="1"/>
  <c r="G75" i="2" l="1"/>
  <c r="G74" i="2" l="1"/>
  <c r="G73" i="2" l="1"/>
  <c r="G72" i="2" l="1"/>
  <c r="G71" i="2" l="1"/>
  <c r="G70" i="2" l="1"/>
  <c r="G69" i="2" l="1"/>
  <c r="G68" i="2" l="1"/>
  <c r="G67" i="2"/>
  <c r="G66" i="2" l="1"/>
  <c r="G65" i="2" l="1"/>
  <c r="G64" i="2" l="1"/>
  <c r="G63" i="2" l="1"/>
  <c r="G62" i="2" l="1"/>
  <c r="G61" i="2"/>
  <c r="G52" i="2"/>
  <c r="G7" i="1" l="1"/>
  <c r="D7" i="1"/>
  <c r="F7" i="1"/>
  <c r="G60" i="2"/>
  <c r="G59" i="2" l="1"/>
  <c r="G58" i="2" l="1"/>
  <c r="G57" i="2" l="1"/>
  <c r="G56" i="2" l="1"/>
  <c r="G55" i="2" l="1"/>
  <c r="G54" i="2"/>
  <c r="G53" i="2" l="1"/>
  <c r="G51" i="2" l="1"/>
  <c r="G50" i="2" l="1"/>
  <c r="G49" i="2" l="1"/>
  <c r="G48" i="2" l="1"/>
  <c r="G47" i="2" l="1"/>
  <c r="G46" i="2" l="1"/>
  <c r="G45" i="2"/>
  <c r="G44" i="2"/>
  <c r="G43" i="2" l="1"/>
  <c r="G42" i="2" l="1"/>
  <c r="G41" i="2" l="1"/>
  <c r="G40" i="2" l="1"/>
  <c r="G39" i="2" l="1"/>
  <c r="G37" i="2"/>
  <c r="G36" i="2"/>
  <c r="G35" i="2" l="1"/>
  <c r="G34" i="2" l="1"/>
  <c r="G33" i="2"/>
  <c r="G5" i="1" l="1"/>
  <c r="D5" i="1"/>
  <c r="F5" i="1"/>
  <c r="G32" i="2"/>
  <c r="G31" i="2" l="1"/>
  <c r="G30" i="2" l="1"/>
  <c r="G29" i="2" l="1"/>
  <c r="G28" i="2" l="1"/>
  <c r="G27" i="2" l="1"/>
  <c r="G26" i="2" l="1"/>
  <c r="G25" i="2" l="1"/>
  <c r="G24" i="2"/>
  <c r="G23" i="2" l="1"/>
  <c r="G22" i="2" l="1"/>
  <c r="G21" i="2" l="1"/>
  <c r="G5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4" i="2"/>
  <c r="G3" i="1" l="1"/>
  <c r="G27" i="1" s="1"/>
  <c r="D3" i="1"/>
  <c r="D27" i="1" s="1"/>
  <c r="F3" i="1"/>
  <c r="F27" i="1" s="1"/>
  <c r="F174" i="17"/>
  <c r="F173" i="17"/>
  <c r="F172" i="17"/>
  <c r="F171" i="17"/>
  <c r="F169" i="17"/>
  <c r="F168" i="17"/>
  <c r="F167" i="17"/>
  <c r="F166" i="17"/>
  <c r="F165" i="17"/>
  <c r="F219" i="17" l="1"/>
  <c r="F218" i="17"/>
  <c r="F217" i="17"/>
  <c r="F216" i="17"/>
  <c r="F214" i="17"/>
  <c r="F213" i="17"/>
  <c r="F212" i="17"/>
  <c r="F211" i="17"/>
  <c r="F210" i="17"/>
  <c r="F195" i="17"/>
  <c r="F196" i="17"/>
  <c r="F204" i="17"/>
  <c r="F203" i="17"/>
  <c r="F202" i="17"/>
  <c r="F201" i="17"/>
  <c r="F199" i="17"/>
  <c r="F198" i="17"/>
  <c r="F197" i="17"/>
  <c r="F180" i="17"/>
  <c r="F184" i="17"/>
  <c r="F183" i="17"/>
  <c r="F182" i="17"/>
  <c r="F181" i="17"/>
  <c r="F189" i="17"/>
  <c r="F188" i="17"/>
  <c r="F187" i="17"/>
  <c r="F186" i="17"/>
  <c r="F8" i="17" l="1"/>
  <c r="F9" i="17"/>
  <c r="F158" i="17"/>
  <c r="F157" i="17"/>
  <c r="F156" i="17"/>
  <c r="F155" i="17"/>
  <c r="F153" i="17"/>
  <c r="F152" i="17"/>
  <c r="F151" i="17"/>
  <c r="F150" i="17"/>
  <c r="F149" i="17"/>
  <c r="F31" i="17"/>
  <c r="F30" i="17"/>
  <c r="F29" i="17"/>
  <c r="F28" i="17"/>
  <c r="F26" i="17"/>
  <c r="F25" i="17"/>
  <c r="F24" i="17"/>
  <c r="F23" i="17"/>
  <c r="F22" i="17"/>
  <c r="F17" i="17"/>
  <c r="F16" i="17"/>
  <c r="F15" i="17"/>
  <c r="F14" i="17"/>
  <c r="F12" i="17"/>
  <c r="F11" i="17"/>
  <c r="F10" i="17"/>
  <c r="F37" i="17"/>
  <c r="F38" i="17"/>
  <c r="F39" i="17"/>
  <c r="F40" i="17"/>
  <c r="F41" i="17"/>
  <c r="F43" i="17"/>
  <c r="F44" i="17"/>
  <c r="F45" i="17"/>
  <c r="F46" i="17"/>
  <c r="F233" i="17"/>
  <c r="F232" i="17"/>
  <c r="F231" i="17"/>
  <c r="F230" i="17"/>
  <c r="F228" i="17"/>
  <c r="F227" i="17"/>
  <c r="F226" i="17"/>
  <c r="F225" i="17"/>
  <c r="F224" i="17"/>
  <c r="F137" i="17"/>
  <c r="F136" i="17"/>
  <c r="F135" i="17"/>
  <c r="F134" i="17"/>
  <c r="F132" i="17"/>
  <c r="F131" i="17"/>
  <c r="F130" i="17"/>
  <c r="F129" i="17"/>
  <c r="F128" i="17"/>
  <c r="F113" i="17"/>
  <c r="F112" i="17"/>
  <c r="F111" i="17"/>
  <c r="F110" i="17"/>
  <c r="F108" i="17"/>
  <c r="F107" i="17"/>
  <c r="F106" i="17"/>
  <c r="F105" i="17"/>
  <c r="F104" i="17"/>
  <c r="F88" i="17"/>
  <c r="F87" i="17"/>
  <c r="F86" i="17"/>
  <c r="F85" i="17"/>
  <c r="F83" i="17"/>
  <c r="F82" i="17"/>
  <c r="F81" i="17"/>
  <c r="F80" i="17"/>
  <c r="F79" i="17"/>
  <c r="F65" i="17"/>
  <c r="F64" i="17"/>
  <c r="F63" i="17"/>
  <c r="F62" i="17"/>
  <c r="F60" i="17"/>
  <c r="F59" i="17"/>
  <c r="F58" i="17"/>
  <c r="F57" i="17"/>
  <c r="F56" i="17"/>
</calcChain>
</file>

<file path=xl/comments1.xml><?xml version="1.0" encoding="utf-8"?>
<comments xmlns="http://schemas.openxmlformats.org/spreadsheetml/2006/main">
  <authors>
    <author>Tomáš Fedor</author>
  </authors>
  <commentList>
    <comment ref="R80" authorId="0" shapeId="0">
      <text>
        <r>
          <rPr>
            <b/>
            <sz val="9"/>
            <color indexed="81"/>
            <rFont val="Tahoma"/>
            <charset val="1"/>
          </rPr>
          <t>hrebeň 16.6 m/s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80" authorId="0" shapeId="0">
      <text>
        <r>
          <rPr>
            <b/>
            <sz val="9"/>
            <color indexed="81"/>
            <rFont val="Tahoma"/>
            <charset val="1"/>
          </rPr>
          <t>hrebeň 11 m/s</t>
        </r>
      </text>
    </comment>
    <comment ref="T80" authorId="0" shapeId="0">
      <text>
        <r>
          <rPr>
            <b/>
            <sz val="9"/>
            <color indexed="81"/>
            <rFont val="Tahoma"/>
            <charset val="1"/>
          </rPr>
          <t>hrebeň 9.5 m/s ( 1 hod)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15" authorId="0" shapeId="0">
      <text>
        <r>
          <rPr>
            <b/>
            <sz val="9"/>
            <color indexed="81"/>
            <rFont val="Tahoma"/>
            <family val="2"/>
            <charset val="238"/>
          </rPr>
          <t>zvýšená evaporácia vplyvom vysokej (neupravenej) vegetácie (ráno chybné údaje o vlhkosti a rosnom bode)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19" authorId="0" shapeId="0">
      <text>
        <r>
          <rPr>
            <b/>
            <sz val="9"/>
            <color indexed="81"/>
            <rFont val="Tahoma"/>
            <family val="2"/>
            <charset val="238"/>
          </rPr>
          <t>downburst - výpadok stanice počas búrky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31" authorId="0" shapeId="0">
      <text>
        <r>
          <rPr>
            <b/>
            <sz val="9"/>
            <color indexed="81"/>
            <rFont val="Tahoma"/>
            <family val="2"/>
            <charset val="238"/>
          </rPr>
          <t>Pokosenie lúky nad stanicou - údaje o teplote pri severnom vetre aj asnej oblohe vplyvom ležaceho sena trochu vyššie (cca týždeň)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304" authorId="0" shapeId="0">
      <text>
        <r>
          <rPr>
            <b/>
            <sz val="9"/>
            <color indexed="81"/>
            <rFont val="Tahoma"/>
            <charset val="1"/>
          </rPr>
          <t>Kopec 19.1 m/s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04" authorId="0" shapeId="0">
      <text>
        <r>
          <rPr>
            <b/>
            <sz val="9"/>
            <color indexed="81"/>
            <rFont val="Tahoma"/>
            <charset val="1"/>
          </rPr>
          <t>Kopec 10 m/s (20 min. priemer)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40" authorId="0" shapeId="0">
      <text>
        <r>
          <rPr>
            <b/>
            <sz val="9"/>
            <color indexed="81"/>
            <rFont val="Tahoma"/>
            <charset val="1"/>
          </rPr>
          <t>0.3 m/s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40" authorId="0" shapeId="0">
      <text>
        <r>
          <rPr>
            <b/>
            <sz val="9"/>
            <color indexed="81"/>
            <rFont val="Tahoma"/>
            <charset val="1"/>
          </rPr>
          <t>0.2 m/s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340" authorId="0" shapeId="0">
      <text>
        <r>
          <rPr>
            <b/>
            <sz val="9"/>
            <color indexed="81"/>
            <rFont val="Tahoma"/>
            <family val="2"/>
            <charset val="238"/>
          </rPr>
          <t>Anemometer zablokovaný mokrým snehom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Tomáš Fedor</author>
    <author>Peter Fedor</author>
  </authors>
  <commentList>
    <comment ref="E52" authorId="0" shapeId="0">
      <text>
        <r>
          <rPr>
            <b/>
            <sz val="9"/>
            <color indexed="81"/>
            <rFont val="Tahoma"/>
            <charset val="1"/>
          </rPr>
          <t>lineárna organizácia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93" authorId="0" shapeId="0">
      <text>
        <r>
          <rPr>
            <b/>
            <sz val="9"/>
            <color indexed="81"/>
            <rFont val="Tahoma"/>
            <charset val="1"/>
          </rPr>
          <t>2 bunky, jedna smerom na východ, druhá na západ</t>
        </r>
      </text>
    </comment>
    <comment ref="E95" authorId="0" shapeId="0">
      <text>
        <r>
          <rPr>
            <b/>
            <sz val="9"/>
            <color indexed="81"/>
            <rFont val="Tahoma"/>
            <charset val="1"/>
          </rPr>
          <t>HP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5" authorId="0" shapeId="0">
      <text>
        <r>
          <rPr>
            <b/>
            <sz val="9"/>
            <color indexed="81"/>
            <rFont val="Tahoma"/>
            <charset val="1"/>
          </rPr>
          <t>vnorená supercela</t>
        </r>
      </text>
    </comment>
    <comment ref="C123" authorId="0" shapeId="0">
      <text>
        <r>
          <rPr>
            <b/>
            <sz val="9"/>
            <color indexed="81"/>
            <rFont val="Tahoma"/>
            <charset val="1"/>
          </rPr>
          <t>iniciácia na MCV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5" authorId="0" shapeId="0">
      <text>
        <r>
          <rPr>
            <b/>
            <sz val="9"/>
            <color indexed="81"/>
            <rFont val="Tahoma"/>
            <charset val="1"/>
          </rPr>
          <t>Squall line s bow echom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45" authorId="0" shapeId="0">
      <text>
        <r>
          <rPr>
            <b/>
            <sz val="9"/>
            <color indexed="81"/>
            <rFont val="Tahoma"/>
            <charset val="1"/>
          </rPr>
          <t>vnorená supercela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7" authorId="0" shapeId="0">
      <text>
        <r>
          <rPr>
            <b/>
            <sz val="9"/>
            <color indexed="81"/>
            <rFont val="Tahoma"/>
            <charset val="1"/>
          </rPr>
          <t>kopec 19.1 m/s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7" authorId="0" shapeId="0">
      <text>
        <r>
          <rPr>
            <b/>
            <sz val="9"/>
            <color indexed="81"/>
            <rFont val="Tahoma"/>
            <charset val="1"/>
          </rPr>
          <t>kopec 10 m/s (20 min. priemer)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35" authorId="1" shapeId="0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6" authorId="1" shapeId="0">
      <text>
        <r>
          <rPr>
            <b/>
            <sz val="9"/>
            <color indexed="81"/>
            <rFont val="Tahoma"/>
            <family val="2"/>
            <charset val="238"/>
          </rPr>
          <t>Priemer vetra v čase výskytu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7" authorId="1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8" authorId="1" shapeId="0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39" authorId="1" shapeId="0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0" authorId="1" shapeId="0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1" authorId="1" shapeId="0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2" authorId="1" shapeId="0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Fedor</author>
    <author>Tomáš Fedor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nameraná teplota počas mesiaca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F2" authorId="1" shapeId="0">
      <text>
        <r>
          <rPr>
            <b/>
            <sz val="9"/>
            <color indexed="81"/>
            <rFont val="Tahoma"/>
            <charset val="1"/>
          </rPr>
          <t>Najvyššia priemerná denná teplota vzduchu</t>
        </r>
      </text>
    </comment>
    <comment ref="G2" authorId="1" shapeId="0">
      <text>
        <r>
          <rPr>
            <b/>
            <sz val="9"/>
            <color indexed="81"/>
            <rFont val="Tahoma"/>
            <charset val="1"/>
          </rPr>
          <t>Najnižšia priemerná denná teplota vzduchu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1" shapeId="0">
      <text>
        <r>
          <rPr>
            <b/>
            <sz val="9"/>
            <color indexed="81"/>
            <rFont val="Tahoma"/>
            <charset val="1"/>
          </rPr>
          <t>Najvyššia rýchlosť vetra (10 minútový priemer).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intenzita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Peter Fedor</author>
    <author>Tomáš Fedor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teplotného maxima nižšieho ako -10°C.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najvyššej teploty vzduchu nižšej ako 0°C (celodenný mráz).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25°C.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30°C.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noc, počas ktorej najnižšia teplota vzduchu presiahne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Búrkové dni (počuteľný hrom)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6 hod nepretržitý slnečný svit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bezoblačnou oblohou ( 0/8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>
      <text>
        <r>
          <rPr>
            <b/>
            <sz val="9"/>
            <color indexed="81"/>
            <rFont val="Tahoma"/>
            <family val="2"/>
            <charset val="238"/>
          </rPr>
          <t>Poprašok, SSP a NSP</t>
        </r>
      </text>
    </comment>
    <comment ref="X2" authorId="1" shapeId="0">
      <text>
        <r>
          <rPr>
            <b/>
            <sz val="9"/>
            <color indexed="81"/>
            <rFont val="Tahoma"/>
            <family val="2"/>
            <charset val="238"/>
          </rPr>
          <t>Súvislá snehová pokrývka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1" shapeId="0">
      <text>
        <r>
          <rPr>
            <b/>
            <sz val="9"/>
            <color indexed="81"/>
            <rFont val="Tahoma"/>
            <family val="2"/>
            <charset val="238"/>
          </rPr>
          <t>Nesúvislá snehová pokrývka
- menej ako 1/2 plochy v okolí pozorovacieho miesta pokrytá snehom.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1" shapeId="0">
      <text>
        <r>
          <rPr>
            <b/>
            <sz val="9"/>
            <color indexed="81"/>
            <rFont val="Tahoma"/>
            <family val="2"/>
            <charset val="238"/>
          </rPr>
          <t>Snehová pokrývka nižšia ako 0.5 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<sst xmlns="http://schemas.openxmlformats.org/spreadsheetml/2006/main" count="1675" uniqueCount="478">
  <si>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</si>
  <si>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</si>
  <si>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</si>
  <si>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</si>
  <si>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</si>
  <si>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</si>
  <si>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</si>
  <si>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</si>
  <si>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</si>
  <si>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</si>
  <si>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</si>
  <si>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</si>
  <si>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</si>
  <si>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</si>
  <si>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</si>
  <si>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</si>
  <si>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</si>
  <si>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</si>
  <si>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</si>
  <si>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</si>
  <si>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</si>
  <si>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</si>
  <si>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</si>
  <si>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</si>
  <si>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</si>
  <si>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</si>
  <si>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</si>
  <si>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</si>
  <si>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</si>
  <si>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</si>
  <si>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</si>
  <si>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</si>
  <si>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</si>
  <si>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</si>
  <si>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</si>
  <si>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</si>
  <si>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</si>
  <si>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</si>
  <si>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</si>
  <si>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</si>
  <si>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</si>
  <si>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</si>
  <si>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</si>
  <si>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J</t>
  </si>
  <si>
    <t>JV</t>
  </si>
  <si>
    <t>SZ</t>
  </si>
  <si>
    <t>S</t>
  </si>
  <si>
    <t>JZ</t>
  </si>
  <si>
    <t>max pr. Rýchlosť</t>
  </si>
  <si>
    <t>JJZ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</si>
  <si>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</si>
  <si>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</si>
  <si>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</si>
  <si>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</si>
  <si>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</si>
  <si>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</si>
  <si>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</si>
  <si>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</si>
  <si>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</si>
  <si>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</si>
  <si>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</si>
  <si>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</si>
  <si>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</si>
  <si>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</si>
  <si>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</si>
  <si>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</si>
  <si>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</si>
  <si>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</si>
  <si>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</si>
  <si>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</si>
  <si>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</si>
  <si>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</si>
  <si>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</si>
  <si>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</si>
  <si>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</si>
  <si>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</si>
  <si>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</si>
  <si>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</si>
  <si>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</si>
  <si>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</si>
  <si>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</si>
  <si>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</si>
  <si>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</si>
  <si>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</si>
  <si>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Z</t>
  </si>
  <si>
    <t>0 mm</t>
  </si>
  <si>
    <t>0 mm/h</t>
  </si>
  <si>
    <t>0 cm</t>
  </si>
  <si>
    <t>JJV</t>
  </si>
  <si>
    <t>150 mm/h &lt;</t>
  </si>
  <si>
    <t>50 mm/h &lt;=&gt; 90 mm/h</t>
  </si>
  <si>
    <t>90 mm/h &lt;=&gt; 150 mm/h</t>
  </si>
  <si>
    <t>SSV</t>
  </si>
  <si>
    <t>SV</t>
  </si>
  <si>
    <t>VSV</t>
  </si>
  <si>
    <t>V</t>
  </si>
  <si>
    <t>VJV</t>
  </si>
  <si>
    <t>ZJZ</t>
  </si>
  <si>
    <t>ZSZ</t>
  </si>
  <si>
    <t>SSZ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</si>
  <si>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</si>
  <si>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t>H</t>
    </r>
    <r>
      <rPr>
        <sz val="8"/>
        <color theme="1"/>
        <rFont val="Calibri"/>
        <family val="2"/>
        <charset val="238"/>
        <scheme val="minor"/>
      </rPr>
      <t>pr.5min</t>
    </r>
  </si>
  <si>
    <r>
      <t>T</t>
    </r>
    <r>
      <rPr>
        <sz val="8"/>
        <color theme="1"/>
        <rFont val="Calibri"/>
        <family val="2"/>
        <charset val="238"/>
        <scheme val="minor"/>
      </rPr>
      <t>dpr.5min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</si>
  <si>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</si>
  <si>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</si>
  <si>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</si>
  <si>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</si>
  <si>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</si>
  <si>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</si>
  <si>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</si>
  <si>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</si>
  <si>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</si>
  <si>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</si>
  <si>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</si>
  <si>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</si>
  <si>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</si>
  <si>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</si>
  <si>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</si>
  <si>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</si>
  <si>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</si>
  <si>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</si>
  <si>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</si>
  <si>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</si>
  <si>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</si>
  <si>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</si>
  <si>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</si>
  <si>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</si>
  <si>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</si>
  <si>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</si>
  <si>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</si>
  <si>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</si>
  <si>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vzd. búrky</t>
  </si>
  <si>
    <t>blízke búrky</t>
  </si>
  <si>
    <t>priame búrky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</si>
  <si>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</si>
  <si>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</si>
  <si>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</si>
  <si>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</si>
  <si>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r>
      <t>H</t>
    </r>
    <r>
      <rPr>
        <sz val="8"/>
        <color theme="1"/>
        <rFont val="Calibri"/>
        <family val="2"/>
        <charset val="238"/>
        <scheme val="minor"/>
      </rPr>
      <t>max. (99%)</t>
    </r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</si>
  <si>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</si>
  <si>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</si>
  <si>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</si>
  <si>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</si>
  <si>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</si>
  <si>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</si>
  <si>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</si>
  <si>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</si>
  <si>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</si>
  <si>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</si>
  <si>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</si>
  <si>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</si>
  <si>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</si>
  <si>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</si>
  <si>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</si>
  <si>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</si>
  <si>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</si>
  <si>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</si>
  <si>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</si>
  <si>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</si>
  <si>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</si>
  <si>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</si>
  <si>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</si>
  <si>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</si>
  <si>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</si>
  <si>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</si>
  <si>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</si>
  <si>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</si>
  <si>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</si>
  <si>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</si>
  <si>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</si>
  <si>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</si>
  <si>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</si>
  <si>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</si>
  <si>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</si>
  <si>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</si>
  <si>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</si>
  <si>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</si>
  <si>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</si>
  <si>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</si>
  <si>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</si>
  <si>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</si>
  <si>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</si>
  <si>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</si>
  <si>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</si>
  <si>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</si>
  <si>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</si>
  <si>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</si>
  <si>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</si>
  <si>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</si>
  <si>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</si>
  <si>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</si>
  <si>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55-60 dBz</t>
  </si>
  <si>
    <t>60-63 dBz</t>
  </si>
  <si>
    <t xml:space="preserve">63-65 dBz </t>
  </si>
  <si>
    <t>65 dBz &lt;</t>
  </si>
  <si>
    <t>Dni s búrkou</t>
  </si>
  <si>
    <t>Dni s hmlou</t>
  </si>
  <si>
    <t>Október:</t>
  </si>
  <si>
    <t>November: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</si>
  <si>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</si>
  <si>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</si>
  <si>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</si>
  <si>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</si>
  <si>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</si>
  <si>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</si>
  <si>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Dni s jasnou oblohou</t>
  </si>
  <si>
    <t>December:</t>
  </si>
  <si>
    <t>Dni so snehovou pokrývkou</t>
  </si>
  <si>
    <t>Dni s krupobitím</t>
  </si>
  <si>
    <t>oblačnosť</t>
  </si>
  <si>
    <t>slnečné dni</t>
  </si>
  <si>
    <t>S , N</t>
  </si>
  <si>
    <t>S , Z</t>
  </si>
  <si>
    <t>maximálna odrazivosť</t>
  </si>
  <si>
    <t xml:space="preserve">S , N </t>
  </si>
  <si>
    <t>D , Z</t>
  </si>
  <si>
    <t>D , S , Z</t>
  </si>
  <si>
    <t>Dni so SSP</t>
  </si>
  <si>
    <t>Dni s popraškom</t>
  </si>
  <si>
    <t>Dni s NSP</t>
  </si>
  <si>
    <t>Snehová pokrývka</t>
  </si>
  <si>
    <t>D , N</t>
  </si>
  <si>
    <t>6:00-6:10</t>
  </si>
  <si>
    <t>zvlnený studený front</t>
  </si>
  <si>
    <t>W , V , D , N</t>
  </si>
  <si>
    <t>multicela</t>
  </si>
  <si>
    <t>JZ-SV</t>
  </si>
  <si>
    <t>áno</t>
  </si>
  <si>
    <t>prevládajúci smer vetra</t>
  </si>
  <si>
    <t>7/8</t>
  </si>
  <si>
    <t>8/8</t>
  </si>
  <si>
    <t>L , D , N</t>
  </si>
  <si>
    <t>JJV-SSZ</t>
  </si>
  <si>
    <t>17:45-18:40</t>
  </si>
  <si>
    <t>16:10-16:35</t>
  </si>
  <si>
    <t>21:00-21:45</t>
  </si>
  <si>
    <t>VJV-ZSZ</t>
  </si>
  <si>
    <t xml:space="preserve">W , V </t>
  </si>
  <si>
    <t>14:15-14:40</t>
  </si>
  <si>
    <t>studený sektor</t>
  </si>
  <si>
    <t>14:30-14:40</t>
  </si>
  <si>
    <t>W , P , D , Z , K</t>
  </si>
  <si>
    <t>SZ-JV</t>
  </si>
  <si>
    <t>P</t>
  </si>
  <si>
    <t>shelf cloud</t>
  </si>
  <si>
    <t>D , K , Z</t>
  </si>
  <si>
    <t xml:space="preserve">S </t>
  </si>
  <si>
    <t>15:25-15:40</t>
  </si>
  <si>
    <t>W  , V</t>
  </si>
  <si>
    <t>JJZ-SSV</t>
  </si>
  <si>
    <t>MCS</t>
  </si>
  <si>
    <t>J-S</t>
  </si>
  <si>
    <t>train effect</t>
  </si>
  <si>
    <t>03/4.05.2017</t>
  </si>
  <si>
    <t>17:30-01:00</t>
  </si>
  <si>
    <t>W , P , D , Z</t>
  </si>
  <si>
    <t>W , L</t>
  </si>
  <si>
    <t>výšková níž (teplý sektor)</t>
  </si>
  <si>
    <t>zvlnená oklúzia</t>
  </si>
  <si>
    <t>11:10-11:50</t>
  </si>
  <si>
    <t>W , L , D , Z</t>
  </si>
  <si>
    <t>supercela</t>
  </si>
  <si>
    <t>SSZ-JJV</t>
  </si>
  <si>
    <t>výrazné mammaty na nákove</t>
  </si>
  <si>
    <t>W , V , D , Z</t>
  </si>
  <si>
    <t>13:45-16:15</t>
  </si>
  <si>
    <t>11:40-12:00</t>
  </si>
  <si>
    <t>12:00-12:15</t>
  </si>
  <si>
    <t>L</t>
  </si>
  <si>
    <t>10:00-10:45</t>
  </si>
  <si>
    <t>studený front</t>
  </si>
  <si>
    <t>nevýrazné tlakové pole</t>
  </si>
  <si>
    <t>Z-V</t>
  </si>
  <si>
    <t>13:00-13:20</t>
  </si>
  <si>
    <t>ZSZ-VJV</t>
  </si>
  <si>
    <t>10:30-13:20</t>
  </si>
  <si>
    <t>squall line</t>
  </si>
  <si>
    <t>Spočiatku lineárna organizácia na outflow boundary zo systému nad Poľskom. Na jej čele výrazný arcus s húľavou.</t>
  </si>
  <si>
    <t>17:00-20:45</t>
  </si>
  <si>
    <t>brázda, zvlnený front</t>
  </si>
  <si>
    <t>brázda, studený front</t>
  </si>
  <si>
    <t>Brázda, zvlnený front</t>
  </si>
  <si>
    <t>21:15-22:00</t>
  </si>
  <si>
    <t>ZJZ-VSV</t>
  </si>
  <si>
    <t>8:10-9:30</t>
  </si>
  <si>
    <t>shelf cloud, húľava</t>
  </si>
  <si>
    <t>14:45-16:00</t>
  </si>
  <si>
    <t>3/8</t>
  </si>
  <si>
    <t>4/8</t>
  </si>
  <si>
    <t>5/8</t>
  </si>
  <si>
    <t>6/8</t>
  </si>
  <si>
    <t>8/8, SSP</t>
  </si>
  <si>
    <t>6/8, prehánky, SSP</t>
  </si>
  <si>
    <t>7/8, prehánky, SSP</t>
  </si>
  <si>
    <t>4/8, prehánky, SSP</t>
  </si>
  <si>
    <t>0/8, slnečný deň, diamantový prach, SSP</t>
  </si>
  <si>
    <t>7/8, ráno hmla, diamantový prach, SSP</t>
  </si>
  <si>
    <t>0/8, slnečný deň, zákal, SSP</t>
  </si>
  <si>
    <t>0/8, slnečný deň, NSP</t>
  </si>
  <si>
    <t>0/8, slnečný deň, ráno hmla, NSP</t>
  </si>
  <si>
    <t>0/8, slnečný deň</t>
  </si>
  <si>
    <t>0/8, ráno hmla, slnečný deň</t>
  </si>
  <si>
    <t>4/8, NSP</t>
  </si>
  <si>
    <t xml:space="preserve">4/8, prehánky </t>
  </si>
  <si>
    <t>4/8, búrka</t>
  </si>
  <si>
    <t>4/8, ráno hmla, prehánky</t>
  </si>
  <si>
    <t>8/8, večer hmla, SSP</t>
  </si>
  <si>
    <t>8/8, ráno hmla, SSP</t>
  </si>
  <si>
    <t>ráno hmla, 8/8, SSP</t>
  </si>
  <si>
    <t>8/8, celodenná hmla, SSP</t>
  </si>
  <si>
    <t>8/8, celodenná hmla, NSP</t>
  </si>
  <si>
    <t>8/8, ráno hmla, NSP</t>
  </si>
  <si>
    <t>8/8, NSP</t>
  </si>
  <si>
    <t>ráno hmla, 8/8, NSP</t>
  </si>
  <si>
    <t>8/8, prehánky, mrznúci dážď, večer hmla, NSP</t>
  </si>
  <si>
    <t>8/8, hmla, NSP</t>
  </si>
  <si>
    <t>8/8, večer hmla</t>
  </si>
  <si>
    <t>ráno hmla, 8/8</t>
  </si>
  <si>
    <t xml:space="preserve">8/8, prehánky </t>
  </si>
  <si>
    <t>8/8, prehány</t>
  </si>
  <si>
    <t>8/8, prehánky</t>
  </si>
  <si>
    <t>7/8, SSP</t>
  </si>
  <si>
    <t>7/8, ráno hmla, SSP</t>
  </si>
  <si>
    <t>7/8, hmla, NSP</t>
  </si>
  <si>
    <t>7/8, NSP</t>
  </si>
  <si>
    <t>ráno hmla, 7/8, prehánky</t>
  </si>
  <si>
    <t xml:space="preserve">7/8, prehánky </t>
  </si>
  <si>
    <t>7/8, prehánky</t>
  </si>
  <si>
    <t>ráno hmla, 7/8</t>
  </si>
  <si>
    <t>7/8, prehánky, búrka</t>
  </si>
  <si>
    <t>7/8, búrka, prehánky</t>
  </si>
  <si>
    <t>7/8, prehánky, Búrka</t>
  </si>
  <si>
    <t>5/8, NSP</t>
  </si>
  <si>
    <t>5/8, ráno hmla, NSP</t>
  </si>
  <si>
    <t>5/8, prehánky, búrka</t>
  </si>
  <si>
    <t>5/8, prehánky</t>
  </si>
  <si>
    <t>ráno hmla, slnečný deň, 5/8, búrka</t>
  </si>
  <si>
    <t>prehánky, 5/8</t>
  </si>
  <si>
    <t>5/8, búrka</t>
  </si>
  <si>
    <t>5/8, búrka, prehánky</t>
  </si>
  <si>
    <t>3/8, slnečný deň, SSP</t>
  </si>
  <si>
    <t>3/8, slnečný deň, diamantový prach, zákal, SSP</t>
  </si>
  <si>
    <t>3/8, zákal, SSP</t>
  </si>
  <si>
    <t>3/8, slnečný deň</t>
  </si>
  <si>
    <t>5/8, ráno hmla, búrka</t>
  </si>
  <si>
    <t>16:15-18:00</t>
  </si>
  <si>
    <t>V , Z</t>
  </si>
  <si>
    <t>6/8, búrka, večer hmla</t>
  </si>
  <si>
    <t>7/8, prehánky, ráno hmla</t>
  </si>
  <si>
    <t>2/8, slnečný deň</t>
  </si>
  <si>
    <t>2:20-6:00</t>
  </si>
  <si>
    <t>P , D , Z</t>
  </si>
  <si>
    <t>9:30-10:50</t>
  </si>
  <si>
    <t>teplý sektor</t>
  </si>
  <si>
    <t>14:50-15:50</t>
  </si>
  <si>
    <t xml:space="preserve">V  </t>
  </si>
  <si>
    <t>pravdepodobne left mover</t>
  </si>
  <si>
    <t>16:20-17:10</t>
  </si>
  <si>
    <t>18:00-18:50</t>
  </si>
  <si>
    <t>undulatus asperatus</t>
  </si>
  <si>
    <t xml:space="preserve">6/8, búrka </t>
  </si>
  <si>
    <t>5/6</t>
  </si>
  <si>
    <t>6/8, búrka, prehánky</t>
  </si>
  <si>
    <t>7/8, prehánky, večer hmla</t>
  </si>
  <si>
    <t xml:space="preserve">7/8, búrka </t>
  </si>
  <si>
    <t>Výrazný wall cloud, viaceré supercelárne črty, Valkovce - Downburst, pravdepodobne 5 cm krúpy</t>
  </si>
  <si>
    <t>22:00-23:45</t>
  </si>
  <si>
    <t>organizácia</t>
  </si>
  <si>
    <t>8:00-9:00</t>
  </si>
  <si>
    <t>15:30-16:15</t>
  </si>
  <si>
    <t>7/8, hmla, prehánky</t>
  </si>
  <si>
    <t>6/8, prehánky</t>
  </si>
  <si>
    <t>4/8, prehánky</t>
  </si>
  <si>
    <t>17:50-19:10</t>
  </si>
  <si>
    <t>22:40-23:25</t>
  </si>
  <si>
    <t>shelf cloud, húľava, vnorená supercela na Z okraji línie</t>
  </si>
  <si>
    <t>teplý sektor, výšková brázda</t>
  </si>
  <si>
    <t>L , D , Z</t>
  </si>
  <si>
    <t>supercelárne črty na radare</t>
  </si>
  <si>
    <t>15:00-15:50</t>
  </si>
  <si>
    <t>15:30-16:10</t>
  </si>
  <si>
    <t xml:space="preserve"> V , D , Z</t>
  </si>
  <si>
    <t>7/8, prehánky, búrka, večer hmla</t>
  </si>
  <si>
    <t>húľava (kopec - nárazy odhadom 15-18 m/s), výrazný shelf cloud, na radare náznak bow echa</t>
  </si>
  <si>
    <t xml:space="preserve">4/8, ráno hmla </t>
  </si>
  <si>
    <t>6/8, prehánky, búrka, večer hmla</t>
  </si>
  <si>
    <t>vnorená supercela</t>
  </si>
  <si>
    <t>11:40-13:00</t>
  </si>
  <si>
    <t>13:10-13:35</t>
  </si>
  <si>
    <t>6/8. prehánky, búrka, ráno hmla</t>
  </si>
  <si>
    <t>5/8, prehánky, ráno hmla</t>
  </si>
  <si>
    <t>23:00-23:40</t>
  </si>
  <si>
    <t xml:space="preserve">6/8, prehánky, búrka </t>
  </si>
  <si>
    <t>12:45-13:15</t>
  </si>
  <si>
    <t>3/8, ráno hmla</t>
  </si>
  <si>
    <t>zvlnený front</t>
  </si>
  <si>
    <t>W , V</t>
  </si>
  <si>
    <t>Kurima - downburst, pravdepodobne vnorená supercela</t>
  </si>
  <si>
    <t>11:45-13:00</t>
  </si>
  <si>
    <t>oklúzia</t>
  </si>
  <si>
    <t>Húľava, shelf cloud, na Z krajiny vnorené supercely, večer bow echo nad KE a Zemplínom</t>
  </si>
  <si>
    <t>18:45-22:15</t>
  </si>
  <si>
    <t>6/8, búrka</t>
  </si>
  <si>
    <t>4/8, ráno hmla</t>
  </si>
  <si>
    <t>12:30-14:30</t>
  </si>
  <si>
    <t>8/8, prehánky, hmla</t>
  </si>
  <si>
    <t>1/8, slnečný deň</t>
  </si>
  <si>
    <t>W , P , D , N</t>
  </si>
  <si>
    <t>13:30-14:20</t>
  </si>
  <si>
    <t>6/8, tropická noc, búrka, večer hmla</t>
  </si>
  <si>
    <t>14:30-16:00</t>
  </si>
  <si>
    <t>18:28-20:50</t>
  </si>
  <si>
    <t>6/8, ráno hmla, prehánky, búrka</t>
  </si>
  <si>
    <t>2/8, slnečný deň, zákal</t>
  </si>
  <si>
    <t xml:space="preserve">3/8, ráno hmla, zákal </t>
  </si>
  <si>
    <t>1/8, ráno hmla, slnečný deň, tropická noc, zákal</t>
  </si>
  <si>
    <t>W ,  P ,  D , Z</t>
  </si>
  <si>
    <t>20:30-23:59</t>
  </si>
  <si>
    <t>0:00-1:20</t>
  </si>
  <si>
    <t>16:35-17:30</t>
  </si>
  <si>
    <t>SZ, SV</t>
  </si>
  <si>
    <t xml:space="preserve">6/8, ráno hmla </t>
  </si>
  <si>
    <t>7/8, ráno hmla, prehánky</t>
  </si>
  <si>
    <t>5/8, ráno hmla</t>
  </si>
  <si>
    <t>13:30-17:00</t>
  </si>
  <si>
    <t>W , P , D , K , Z</t>
  </si>
  <si>
    <t>6/8, ráno hmla, búrka</t>
  </si>
  <si>
    <t>8/8, búrka</t>
  </si>
  <si>
    <t>1/8, ráno hmla, slnečný deň</t>
  </si>
  <si>
    <t>backbuilding - obnova nad Levočskými vrchmi s postupom na VJV, vysoké úhrny zrážok. Supercela s výrazným odklonom na JV vyprodukovala 5 cm krúpy (Pavlovce).</t>
  </si>
  <si>
    <t>Výrazná flanking line, viaceré črty na radare, škody - prívalové zrážky a veľké krúpy (&gt;2 cm) 5 km V od pozorovacieho miesta</t>
  </si>
  <si>
    <t>2/8, ráno hmla, slnečný deň</t>
  </si>
  <si>
    <t>8/8, ráno hmla</t>
  </si>
  <si>
    <t>4:25-4:50</t>
  </si>
  <si>
    <t>8/8, búrka, večer hmla</t>
  </si>
  <si>
    <t>výšková brázda</t>
  </si>
  <si>
    <t xml:space="preserve">W , V  </t>
  </si>
  <si>
    <t>15:00-15:30</t>
  </si>
  <si>
    <t>4/8, prehánky, búrka</t>
  </si>
  <si>
    <t>8/8, prehánky, dymno</t>
  </si>
  <si>
    <t>7/8, prehánky, dymno</t>
  </si>
  <si>
    <t>2/8, slnečný deň, ráno hmla</t>
  </si>
  <si>
    <t>1/8, slnečný deň, ráno hmla</t>
  </si>
  <si>
    <t>7/8, ráno hmla</t>
  </si>
  <si>
    <t>6/8, ráno hmla</t>
  </si>
  <si>
    <t xml:space="preserve">5/8, ráno a večer hmla </t>
  </si>
  <si>
    <t>8/8, dymno, večer hmla</t>
  </si>
  <si>
    <t xml:space="preserve">U , Z </t>
  </si>
  <si>
    <t>8/8, ráno hmla, dymno, prehánky</t>
  </si>
  <si>
    <t>podružný studený front</t>
  </si>
  <si>
    <t>nie</t>
  </si>
  <si>
    <t>multicela, zimná</t>
  </si>
  <si>
    <t>na radare bow echo, škody vetrom</t>
  </si>
  <si>
    <t>6/8, snehové prehánky</t>
  </si>
  <si>
    <t>3/8, ráno hmla, slnečný deň</t>
  </si>
  <si>
    <t>multicela ?</t>
  </si>
  <si>
    <t>11:34-11:54</t>
  </si>
  <si>
    <t>výrazné supercelárne črty, downburst, shelf cloud, wall cloud, výpadok stanice - chýbajúce presné dáta o rýchlosti vetra a intenzite zrážok</t>
  </si>
  <si>
    <t xml:space="preserve">8/8, dymno </t>
  </si>
  <si>
    <t>8/8, dymno</t>
  </si>
  <si>
    <t xml:space="preserve">D , S , Z </t>
  </si>
  <si>
    <t>5/8, snehové prehánky</t>
  </si>
  <si>
    <t>8/8, prehánky, večer hmla</t>
  </si>
  <si>
    <t>6/8, hmla, poprašok</t>
  </si>
  <si>
    <t>8/8, hmla, poprašok</t>
  </si>
  <si>
    <t>8/8, hmla</t>
  </si>
  <si>
    <t>8/8, hmla, SSP</t>
  </si>
  <si>
    <t>8/8, snehové prehánky, SSP</t>
  </si>
  <si>
    <t>5/8, SSP</t>
  </si>
  <si>
    <t>7/8, ráno hmla, NSP</t>
  </si>
  <si>
    <t>8/8. SSP</t>
  </si>
  <si>
    <t>3/8, SSP</t>
  </si>
  <si>
    <t>4/8, ráno a večer hmla, slnečný deň, dymno</t>
  </si>
  <si>
    <t>3/8, ráno a večer hmla, slnečný deň, dymno</t>
  </si>
  <si>
    <t>6/8, NSP, hmla</t>
  </si>
  <si>
    <t>7/8, poprašok</t>
  </si>
  <si>
    <t>8/8, SSP, ráno hmla</t>
  </si>
  <si>
    <t>8/8, SSP, hmla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</si>
</sst>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Fill="1" applyBorder="1" applyAlignment="1">
      <alignment wrapText="1"/>
    </xf>
    <xf numFmtId="170" fontId="0" fillId="0" borderId="0" xfId="0" applyNumberFormat="1"/>
    <xf numFmtId="171" fontId="0" fillId="0" borderId="5" xfId="0" applyNumberFormat="1" applyFill="1" applyBorder="1" applyAlignment="1">
      <alignment wrapText="1"/>
    </xf>
    <xf numFmtId="171" fontId="0" fillId="0" borderId="0" xfId="0" applyNumberFormat="1"/>
    <xf numFmtId="171" fontId="0" fillId="0" borderId="6" xfId="0" applyNumberFormat="1" applyFill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167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4" fontId="0" fillId="0" borderId="14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0" fontId="0" fillId="0" borderId="21" xfId="0" applyBorder="1"/>
    <xf numFmtId="171" fontId="0" fillId="0" borderId="24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164" fontId="0" fillId="0" borderId="25" xfId="0" applyNumberFormat="1" applyBorder="1"/>
    <xf numFmtId="166" fontId="0" fillId="0" borderId="25" xfId="0" applyNumberFormat="1" applyBorder="1"/>
    <xf numFmtId="165" fontId="0" fillId="0" borderId="25" xfId="0" applyNumberFormat="1" applyBorder="1"/>
    <xf numFmtId="167" fontId="0" fillId="0" borderId="25" xfId="0" applyNumberFormat="1" applyBorder="1"/>
    <xf numFmtId="0" fontId="0" fillId="0" borderId="27" xfId="0" applyBorder="1"/>
    <xf numFmtId="0" fontId="0" fillId="0" borderId="25" xfId="0" applyBorder="1"/>
    <xf numFmtId="164" fontId="0" fillId="0" borderId="5" xfId="0" applyNumberFormat="1" applyBorder="1"/>
    <xf numFmtId="164" fontId="0" fillId="0" borderId="5" xfId="0" applyNumberFormat="1" applyFont="1" applyBorder="1"/>
    <xf numFmtId="0" fontId="0" fillId="0" borderId="28" xfId="0" applyBorder="1"/>
    <xf numFmtId="0" fontId="0" fillId="0" borderId="5" xfId="0" applyBorder="1"/>
    <xf numFmtId="14" fontId="0" fillId="0" borderId="26" xfId="0" applyNumberFormat="1" applyBorder="1"/>
    <xf numFmtId="164" fontId="0" fillId="0" borderId="23" xfId="0" applyNumberFormat="1" applyBorder="1"/>
    <xf numFmtId="0" fontId="0" fillId="0" borderId="25" xfId="0" applyBorder="1" applyAlignment="1">
      <alignment wrapText="1"/>
    </xf>
    <xf numFmtId="164" fontId="0" fillId="0" borderId="13" xfId="0" applyNumberFormat="1" applyBorder="1"/>
    <xf numFmtId="167" fontId="0" fillId="0" borderId="14" xfId="0" applyNumberFormat="1" applyBorder="1"/>
    <xf numFmtId="171" fontId="0" fillId="2" borderId="24" xfId="0" applyNumberFormat="1" applyFill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171" fontId="0" fillId="0" borderId="16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Fill="1" applyBorder="1" applyAlignment="1">
      <alignment wrapText="1"/>
    </xf>
    <xf numFmtId="165" fontId="0" fillId="0" borderId="28" xfId="0" applyNumberFormat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Border="1"/>
    <xf numFmtId="164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168" fontId="0" fillId="0" borderId="0" xfId="0" applyNumberFormat="1" applyBorder="1"/>
    <xf numFmtId="169" fontId="0" fillId="0" borderId="0" xfId="0" applyNumberFormat="1" applyBorder="1"/>
    <xf numFmtId="170" fontId="0" fillId="0" borderId="0" xfId="0" applyNumberFormat="1" applyBorder="1"/>
    <xf numFmtId="171" fontId="0" fillId="0" borderId="0" xfId="0" applyNumberFormat="1" applyBorder="1"/>
    <xf numFmtId="167" fontId="0" fillId="0" borderId="21" xfId="0" applyNumberFormat="1" applyBorder="1"/>
    <xf numFmtId="167" fontId="0" fillId="2" borderId="21" xfId="0" applyNumberFormat="1" applyFill="1" applyBorder="1"/>
    <xf numFmtId="167" fontId="0" fillId="0" borderId="32" xfId="0" applyNumberFormat="1" applyBorder="1"/>
    <xf numFmtId="164" fontId="0" fillId="0" borderId="20" xfId="0" applyNumberFormat="1" applyBorder="1"/>
    <xf numFmtId="0" fontId="0" fillId="2" borderId="7" xfId="0" applyFill="1" applyBorder="1"/>
    <xf numFmtId="165" fontId="0" fillId="0" borderId="24" xfId="0" applyNumberFormat="1" applyBorder="1"/>
    <xf numFmtId="166" fontId="0" fillId="0" borderId="14" xfId="0" applyNumberFormat="1" applyBorder="1"/>
    <xf numFmtId="165" fontId="0" fillId="0" borderId="14" xfId="0" applyNumberFormat="1" applyBorder="1"/>
    <xf numFmtId="165" fontId="0" fillId="0" borderId="16" xfId="0" applyNumberFormat="1" applyBorder="1"/>
    <xf numFmtId="165" fontId="0" fillId="0" borderId="40" xfId="0" applyNumberFormat="1" applyBorder="1"/>
    <xf numFmtId="167" fontId="0" fillId="0" borderId="23" xfId="0" applyNumberFormat="1" applyBorder="1"/>
    <xf numFmtId="167" fontId="0" fillId="2" borderId="23" xfId="0" applyNumberFormat="1" applyFill="1" applyBorder="1"/>
    <xf numFmtId="167" fontId="0" fillId="0" borderId="13" xfId="0" applyNumberFormat="1" applyBorder="1"/>
    <xf numFmtId="0" fontId="2" fillId="2" borderId="7" xfId="0" applyNumberFormat="1" applyFont="1" applyFill="1" applyBorder="1" applyAlignment="1">
      <alignment horizontal="center"/>
    </xf>
    <xf numFmtId="164" fontId="0" fillId="0" borderId="39" xfId="0" applyNumberFormat="1" applyBorder="1"/>
    <xf numFmtId="164" fontId="0" fillId="0" borderId="26" xfId="0" applyNumberFormat="1" applyBorder="1"/>
    <xf numFmtId="167" fontId="0" fillId="0" borderId="28" xfId="0" applyNumberFormat="1" applyBorder="1" applyAlignment="1">
      <alignment wrapText="1"/>
    </xf>
    <xf numFmtId="164" fontId="0" fillId="0" borderId="24" xfId="0" applyNumberFormat="1" applyBorder="1"/>
    <xf numFmtId="164" fontId="0" fillId="0" borderId="16" xfId="0" applyNumberFormat="1" applyBorder="1"/>
    <xf numFmtId="166" fontId="0" fillId="0" borderId="24" xfId="0" applyNumberFormat="1" applyBorder="1"/>
    <xf numFmtId="166" fontId="0" fillId="0" borderId="16" xfId="0" applyNumberFormat="1" applyBorder="1"/>
    <xf numFmtId="1" fontId="0" fillId="0" borderId="7" xfId="0" applyNumberFormat="1" applyBorder="1"/>
    <xf numFmtId="164" fontId="0" fillId="0" borderId="40" xfId="0" applyNumberFormat="1" applyBorder="1"/>
    <xf numFmtId="166" fontId="0" fillId="0" borderId="23" xfId="0" applyNumberFormat="1" applyBorder="1"/>
    <xf numFmtId="166" fontId="0" fillId="0" borderId="13" xfId="0" applyNumberFormat="1" applyBorder="1"/>
    <xf numFmtId="0" fontId="0" fillId="0" borderId="5" xfId="0" applyBorder="1" applyAlignment="1">
      <alignment wrapText="1"/>
    </xf>
    <xf numFmtId="0" fontId="1" fillId="2" borderId="0" xfId="0" applyFont="1" applyFill="1" applyBorder="1" applyAlignment="1">
      <alignment horizontal="left" vertical="center"/>
    </xf>
    <xf numFmtId="164" fontId="0" fillId="2" borderId="0" xfId="0" applyNumberFormat="1" applyFill="1" applyBorder="1"/>
    <xf numFmtId="166" fontId="0" fillId="2" borderId="0" xfId="0" applyNumberFormat="1" applyFill="1" applyBorder="1"/>
    <xf numFmtId="165" fontId="0" fillId="2" borderId="0" xfId="0" applyNumberFormat="1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0" fillId="2" borderId="0" xfId="0" applyFill="1" applyBorder="1"/>
    <xf numFmtId="169" fontId="0" fillId="2" borderId="0" xfId="0" applyNumberFormat="1" applyFill="1" applyBorder="1"/>
    <xf numFmtId="170" fontId="0" fillId="2" borderId="0" xfId="0" applyNumberFormat="1" applyFill="1" applyBorder="1"/>
    <xf numFmtId="171" fontId="0" fillId="2" borderId="0" xfId="0" applyNumberFormat="1" applyFill="1" applyBorder="1"/>
    <xf numFmtId="1" fontId="0" fillId="0" borderId="25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0" fontId="0" fillId="0" borderId="0" xfId="0" applyAlignment="1">
      <alignment wrapText="1"/>
    </xf>
    <xf numFmtId="1" fontId="0" fillId="0" borderId="21" xfId="0" applyNumberFormat="1" applyBorder="1" applyAlignment="1"/>
    <xf numFmtId="1" fontId="0" fillId="23" borderId="28" xfId="0" applyNumberFormat="1" applyFill="1" applyBorder="1" applyAlignment="1"/>
    <xf numFmtId="1" fontId="0" fillId="0" borderId="26" xfId="0" applyNumberFormat="1" applyBorder="1"/>
    <xf numFmtId="1" fontId="0" fillId="23" borderId="29" xfId="0" applyNumberFormat="1" applyFill="1" applyBorder="1"/>
    <xf numFmtId="1" fontId="0" fillId="0" borderId="7" xfId="0" applyNumberFormat="1" applyBorder="1" applyAlignment="1"/>
    <xf numFmtId="1" fontId="0" fillId="23" borderId="5" xfId="0" applyNumberFormat="1" applyFill="1" applyBorder="1" applyAlignment="1"/>
    <xf numFmtId="1" fontId="0" fillId="0" borderId="25" xfId="0" applyNumberFormat="1" applyBorder="1" applyAlignment="1"/>
    <xf numFmtId="1" fontId="0" fillId="0" borderId="27" xfId="0" applyNumberFormat="1" applyBorder="1" applyAlignment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5" xfId="0" applyNumberFormat="1" applyFill="1" applyBorder="1"/>
    <xf numFmtId="170" fontId="0" fillId="2" borderId="25" xfId="0" applyNumberFormat="1" applyFill="1" applyBorder="1"/>
    <xf numFmtId="171" fontId="0" fillId="2" borderId="25" xfId="0" applyNumberFormat="1" applyFill="1" applyBorder="1"/>
    <xf numFmtId="0" fontId="4" fillId="0" borderId="31" xfId="0" applyFont="1" applyBorder="1"/>
    <xf numFmtId="0" fontId="0" fillId="0" borderId="8" xfId="0" applyBorder="1"/>
    <xf numFmtId="166" fontId="0" fillId="0" borderId="40" xfId="0" applyNumberFormat="1" applyBorder="1"/>
    <xf numFmtId="167" fontId="0" fillId="0" borderId="27" xfId="0" applyNumberFormat="1" applyBorder="1"/>
    <xf numFmtId="167" fontId="0" fillId="0" borderId="39" xfId="0" applyNumberFormat="1" applyBorder="1"/>
    <xf numFmtId="171" fontId="0" fillId="2" borderId="40" xfId="0" applyNumberFormat="1" applyFill="1" applyBorder="1"/>
    <xf numFmtId="0" fontId="0" fillId="0" borderId="0" xfId="0" applyNumberFormat="1" applyBorder="1"/>
    <xf numFmtId="166" fontId="0" fillId="0" borderId="39" xfId="0" applyNumberFormat="1" applyBorder="1"/>
    <xf numFmtId="0" fontId="0" fillId="0" borderId="46" xfId="0" applyNumberFormat="1" applyBorder="1"/>
    <xf numFmtId="0" fontId="0" fillId="0" borderId="47" xfId="0" applyNumberFormat="1" applyBorder="1"/>
    <xf numFmtId="165" fontId="0" fillId="0" borderId="23" xfId="0" applyNumberFormat="1" applyBorder="1"/>
    <xf numFmtId="165" fontId="0" fillId="0" borderId="13" xfId="0" applyNumberFormat="1" applyBorder="1"/>
    <xf numFmtId="165" fontId="0" fillId="0" borderId="39" xfId="0" applyNumberFormat="1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9" xfId="0" applyNumberFormat="1" applyBorder="1" applyAlignment="1">
      <alignment wrapText="1"/>
    </xf>
    <xf numFmtId="169" fontId="0" fillId="0" borderId="28" xfId="0" applyNumberFormat="1" applyFill="1" applyBorder="1" applyAlignment="1">
      <alignment wrapText="1"/>
    </xf>
    <xf numFmtId="0" fontId="2" fillId="12" borderId="20" xfId="0" applyNumberFormat="1" applyFont="1" applyFill="1" applyBorder="1" applyAlignment="1">
      <alignment horizontal="center"/>
    </xf>
    <xf numFmtId="0" fontId="0" fillId="22" borderId="7" xfId="0" applyFill="1" applyBorder="1" applyAlignment="1">
      <alignment horizontal="center" wrapText="1"/>
    </xf>
    <xf numFmtId="0" fontId="2" fillId="12" borderId="7" xfId="0" applyNumberFormat="1" applyFont="1" applyFill="1" applyBorder="1" applyAlignment="1">
      <alignment horizontal="center"/>
    </xf>
    <xf numFmtId="0" fontId="0" fillId="0" borderId="42" xfId="0" applyBorder="1" applyAlignment="1"/>
    <xf numFmtId="0" fontId="0" fillId="0" borderId="37" xfId="0" applyBorder="1" applyAlignment="1"/>
    <xf numFmtId="0" fontId="1" fillId="0" borderId="37" xfId="0" applyFont="1" applyBorder="1" applyAlignment="1">
      <alignment vertical="center" wrapText="1"/>
    </xf>
    <xf numFmtId="0" fontId="1" fillId="27" borderId="58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0" fillId="0" borderId="28" xfId="0" applyBorder="1" applyAlignment="1"/>
    <xf numFmtId="0" fontId="0" fillId="0" borderId="5" xfId="0" applyBorder="1" applyAlignment="1"/>
    <xf numFmtId="0" fontId="1" fillId="0" borderId="5" xfId="0" applyFont="1" applyBorder="1" applyAlignment="1">
      <alignment horizontal="center" vertical="center" wrapText="1"/>
    </xf>
    <xf numFmtId="0" fontId="9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0" fontId="0" fillId="20" borderId="5" xfId="0" applyFill="1" applyBorder="1" applyAlignment="1"/>
    <xf numFmtId="14" fontId="0" fillId="0" borderId="38" xfId="0" applyNumberForma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172" fontId="0" fillId="0" borderId="38" xfId="0" applyNumberFormat="1" applyBorder="1" applyAlignment="1">
      <alignment vertical="center" wrapText="1"/>
    </xf>
    <xf numFmtId="168" fontId="0" fillId="0" borderId="38" xfId="0" applyNumberFormat="1" applyBorder="1" applyAlignment="1">
      <alignment vertical="center" wrapText="1"/>
    </xf>
    <xf numFmtId="167" fontId="0" fillId="0" borderId="38" xfId="0" applyNumberFormat="1" applyBorder="1" applyAlignment="1">
      <alignment vertical="center" wrapText="1"/>
    </xf>
    <xf numFmtId="169" fontId="0" fillId="0" borderId="38" xfId="0" applyNumberFormat="1" applyBorder="1" applyAlignment="1">
      <alignment vertical="center" wrapText="1"/>
    </xf>
    <xf numFmtId="170" fontId="0" fillId="0" borderId="38" xfId="0" applyNumberFormat="1" applyBorder="1" applyAlignment="1">
      <alignment vertical="center" wrapText="1"/>
    </xf>
    <xf numFmtId="171" fontId="0" fillId="0" borderId="38" xfId="0" applyNumberFormat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9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9" xfId="0" applyFill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2" fontId="0" fillId="0" borderId="37" xfId="0" applyNumberFormat="1" applyBorder="1" applyAlignment="1">
      <alignment vertical="center" wrapText="1"/>
    </xf>
    <xf numFmtId="168" fontId="0" fillId="0" borderId="37" xfId="0" applyNumberFormat="1" applyBorder="1" applyAlignment="1">
      <alignment vertical="center" wrapText="1"/>
    </xf>
    <xf numFmtId="167" fontId="0" fillId="0" borderId="37" xfId="0" applyNumberFormat="1" applyBorder="1" applyAlignment="1">
      <alignment vertical="center" wrapText="1"/>
    </xf>
    <xf numFmtId="169" fontId="0" fillId="0" borderId="37" xfId="0" applyNumberFormat="1" applyBorder="1" applyAlignment="1">
      <alignment vertical="center" wrapText="1"/>
    </xf>
    <xf numFmtId="170" fontId="0" fillId="0" borderId="37" xfId="0" applyNumberFormat="1" applyBorder="1" applyAlignment="1">
      <alignment vertical="center" wrapText="1"/>
    </xf>
    <xf numFmtId="171" fontId="0" fillId="0" borderId="37" xfId="0" applyNumberFormat="1" applyBorder="1" applyAlignment="1">
      <alignment vertical="center" wrapText="1"/>
    </xf>
    <xf numFmtId="14" fontId="0" fillId="0" borderId="49" xfId="0" applyNumberFormat="1" applyBorder="1" applyAlignment="1">
      <alignment vertical="center" wrapText="1"/>
    </xf>
    <xf numFmtId="14" fontId="4" fillId="20" borderId="37" xfId="0" applyNumberFormat="1" applyFont="1" applyFill="1" applyBorder="1" applyAlignment="1">
      <alignment vertical="center" wrapText="1"/>
    </xf>
    <xf numFmtId="20" fontId="0" fillId="0" borderId="37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7" xfId="0" applyFill="1" applyBorder="1"/>
    <xf numFmtId="0" fontId="0" fillId="0" borderId="7" xfId="0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0" fontId="4" fillId="20" borderId="7" xfId="0" applyFont="1" applyFill="1" applyBorder="1" applyAlignment="1">
      <alignment vertical="center" wrapText="1"/>
    </xf>
    <xf numFmtId="165" fontId="0" fillId="0" borderId="56" xfId="0" applyNumberFormat="1" applyBorder="1"/>
    <xf numFmtId="166" fontId="0" fillId="0" borderId="55" xfId="0" applyNumberFormat="1" applyBorder="1"/>
    <xf numFmtId="166" fontId="0" fillId="0" borderId="56" xfId="0" applyNumberFormat="1" applyBorder="1"/>
    <xf numFmtId="166" fontId="0" fillId="0" borderId="27" xfId="0" applyNumberFormat="1" applyBorder="1"/>
    <xf numFmtId="166" fontId="0" fillId="0" borderId="57" xfId="0" applyNumberFormat="1" applyBorder="1"/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0" borderId="38" xfId="0" applyNumberFormat="1" applyBorder="1" applyAlignment="1">
      <alignment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37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4" fontId="2" fillId="29" borderId="26" xfId="0" applyNumberFormat="1" applyFont="1" applyFill="1" applyBorder="1"/>
    <xf numFmtId="14" fontId="0" fillId="29" borderId="39" xfId="0" applyNumberFormat="1" applyFill="1" applyBorder="1"/>
    <xf numFmtId="14" fontId="0" fillId="29" borderId="25" xfId="0" applyNumberFormat="1" applyFill="1" applyBorder="1"/>
    <xf numFmtId="14" fontId="0" fillId="29" borderId="40" xfId="0" applyNumberFormat="1" applyFill="1" applyBorder="1"/>
    <xf numFmtId="14" fontId="0" fillId="29" borderId="27" xfId="0" applyNumberFormat="1" applyFill="1" applyBorder="1"/>
    <xf numFmtId="14" fontId="0" fillId="29" borderId="26" xfId="0" applyNumberFormat="1" applyFill="1" applyBorder="1"/>
    <xf numFmtId="14" fontId="0" fillId="29" borderId="40" xfId="0" applyNumberFormat="1" applyFill="1" applyBorder="1" applyAlignment="1">
      <alignment wrapText="1"/>
    </xf>
    <xf numFmtId="14" fontId="0" fillId="29" borderId="27" xfId="0" applyNumberFormat="1" applyFill="1" applyBorder="1" applyAlignment="1">
      <alignment wrapText="1"/>
    </xf>
    <xf numFmtId="14" fontId="2" fillId="29" borderId="20" xfId="0" applyNumberFormat="1" applyFont="1" applyFill="1" applyBorder="1"/>
    <xf numFmtId="14" fontId="0" fillId="29" borderId="23" xfId="0" applyNumberFormat="1" applyFill="1" applyBorder="1"/>
    <xf numFmtId="14" fontId="0" fillId="29" borderId="7" xfId="0" applyNumberFormat="1" applyFill="1" applyBorder="1"/>
    <xf numFmtId="14" fontId="0" fillId="29" borderId="24" xfId="0" applyNumberFormat="1" applyFill="1" applyBorder="1"/>
    <xf numFmtId="14" fontId="0" fillId="29" borderId="21" xfId="0" applyNumberFormat="1" applyFill="1" applyBorder="1"/>
    <xf numFmtId="14" fontId="0" fillId="29" borderId="20" xfId="0" applyNumberFormat="1" applyFill="1" applyBorder="1"/>
    <xf numFmtId="14" fontId="0" fillId="29" borderId="23" xfId="0" applyNumberFormat="1" applyFill="1" applyBorder="1" applyAlignment="1"/>
    <xf numFmtId="14" fontId="0" fillId="29" borderId="7" xfId="0" applyNumberFormat="1" applyFill="1" applyBorder="1" applyAlignment="1"/>
    <xf numFmtId="14" fontId="2" fillId="29" borderId="43" xfId="0" applyNumberFormat="1" applyFont="1" applyFill="1" applyBorder="1"/>
    <xf numFmtId="14" fontId="0" fillId="29" borderId="50" xfId="0" applyNumberFormat="1" applyFill="1" applyBorder="1"/>
    <xf numFmtId="14" fontId="0" fillId="29" borderId="37" xfId="0" applyNumberFormat="1" applyFill="1" applyBorder="1"/>
    <xf numFmtId="14" fontId="0" fillId="29" borderId="51" xfId="0" applyNumberFormat="1" applyFill="1" applyBorder="1"/>
    <xf numFmtId="14" fontId="0" fillId="29" borderId="42" xfId="0" applyNumberFormat="1" applyFill="1" applyBorder="1"/>
    <xf numFmtId="14" fontId="0" fillId="29" borderId="43" xfId="0" applyNumberFormat="1" applyFill="1" applyBorder="1"/>
    <xf numFmtId="14" fontId="2" fillId="29" borderId="0" xfId="0" applyNumberFormat="1" applyFont="1" applyFill="1" applyBorder="1"/>
    <xf numFmtId="14" fontId="0" fillId="29" borderId="52" xfId="0" applyNumberFormat="1" applyFill="1" applyBorder="1"/>
    <xf numFmtId="14" fontId="0" fillId="29" borderId="38" xfId="0" applyNumberFormat="1" applyFill="1" applyBorder="1"/>
    <xf numFmtId="14" fontId="0" fillId="29" borderId="53" xfId="0" applyNumberFormat="1" applyFill="1" applyBorder="1"/>
    <xf numFmtId="14" fontId="0" fillId="29" borderId="49" xfId="0" applyNumberFormat="1" applyFill="1" applyBorder="1"/>
    <xf numFmtId="14" fontId="0" fillId="29" borderId="54" xfId="0" applyNumberFormat="1" applyFill="1" applyBorder="1"/>
    <xf numFmtId="14" fontId="0" fillId="29" borderId="57" xfId="0" applyNumberFormat="1" applyFill="1" applyBorder="1"/>
    <xf numFmtId="14" fontId="0" fillId="29" borderId="55" xfId="0" applyNumberFormat="1" applyFill="1" applyBorder="1"/>
    <xf numFmtId="14" fontId="0" fillId="29" borderId="56" xfId="0" applyNumberFormat="1" applyFill="1" applyBorder="1"/>
    <xf numFmtId="164" fontId="0" fillId="0" borderId="21" xfId="0" applyNumberFormat="1" applyBorder="1"/>
    <xf numFmtId="164" fontId="0" fillId="0" borderId="32" xfId="0" applyNumberFormat="1" applyBorder="1"/>
    <xf numFmtId="0" fontId="1" fillId="0" borderId="31" xfId="0" applyFont="1" applyBorder="1" applyAlignment="1">
      <alignment horizontal="center" vertical="center"/>
    </xf>
    <xf numFmtId="0" fontId="0" fillId="20" borderId="18" xfId="0" applyFont="1" applyFill="1" applyBorder="1"/>
    <xf numFmtId="0" fontId="0" fillId="20" borderId="9" xfId="0" applyFont="1" applyFill="1" applyBorder="1"/>
    <xf numFmtId="0" fontId="0" fillId="20" borderId="9" xfId="0" applyFill="1" applyBorder="1"/>
    <xf numFmtId="0" fontId="0" fillId="20" borderId="19" xfId="0" applyFont="1" applyFill="1" applyBorder="1"/>
    <xf numFmtId="0" fontId="0" fillId="20" borderId="18" xfId="0" applyFill="1" applyBorder="1"/>
    <xf numFmtId="0" fontId="0" fillId="20" borderId="18" xfId="0" applyFill="1" applyBorder="1" applyAlignment="1">
      <alignment wrapText="1"/>
    </xf>
    <xf numFmtId="0" fontId="0" fillId="20" borderId="8" xfId="0" applyFont="1" applyFill="1" applyBorder="1" applyAlignment="1">
      <alignment wrapText="1"/>
    </xf>
    <xf numFmtId="0" fontId="0" fillId="20" borderId="9" xfId="0" applyFont="1" applyFill="1" applyBorder="1" applyAlignment="1">
      <alignment wrapText="1"/>
    </xf>
    <xf numFmtId="0" fontId="0" fillId="20" borderId="19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0" borderId="40" xfId="0" applyBorder="1"/>
    <xf numFmtId="0" fontId="0" fillId="2" borderId="39" xfId="0" applyFill="1" applyBorder="1" applyAlignment="1">
      <alignment wrapText="1"/>
    </xf>
    <xf numFmtId="0" fontId="0" fillId="0" borderId="24" xfId="0" applyBorder="1"/>
    <xf numFmtId="0" fontId="0" fillId="2" borderId="30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16" xfId="0" applyBorder="1"/>
    <xf numFmtId="0" fontId="0" fillId="0" borderId="13" xfId="0" applyBorder="1" applyAlignment="1">
      <alignment wrapText="1"/>
    </xf>
    <xf numFmtId="0" fontId="0" fillId="2" borderId="45" xfId="0" applyFill="1" applyBorder="1" applyAlignment="1">
      <alignment wrapText="1"/>
    </xf>
    <xf numFmtId="0" fontId="0" fillId="0" borderId="7" xfId="0" applyBorder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8" xfId="0" applyNumberFormat="1" applyFill="1" applyBorder="1"/>
    <xf numFmtId="166" fontId="0" fillId="2" borderId="5" xfId="0" applyNumberFormat="1" applyFill="1" applyBorder="1"/>
    <xf numFmtId="166" fontId="0" fillId="2" borderId="29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74" fontId="0" fillId="2" borderId="5" xfId="0" applyNumberFormat="1" applyFill="1" applyBorder="1"/>
    <xf numFmtId="167" fontId="0" fillId="2" borderId="4" xfId="0" applyNumberFormat="1" applyFill="1" applyBorder="1"/>
    <xf numFmtId="165" fontId="0" fillId="2" borderId="29" xfId="0" applyNumberFormat="1" applyFill="1" applyBorder="1"/>
    <xf numFmtId="169" fontId="0" fillId="2" borderId="28" xfId="0" applyNumberFormat="1" applyFill="1" applyBorder="1"/>
    <xf numFmtId="0" fontId="0" fillId="0" borderId="55" xfId="0" applyBorder="1" applyAlignment="1">
      <alignment horizontal="left" vertical="center" wrapText="1"/>
    </xf>
    <xf numFmtId="165" fontId="0" fillId="0" borderId="59" xfId="0" applyNumberFormat="1" applyBorder="1"/>
    <xf numFmtId="0" fontId="0" fillId="2" borderId="62" xfId="0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1" xfId="0" applyBorder="1"/>
    <xf numFmtId="20" fontId="0" fillId="0" borderId="38" xfId="0" applyNumberFormat="1" applyBorder="1" applyAlignment="1">
      <alignment vertical="center" wrapText="1"/>
    </xf>
    <xf numFmtId="164" fontId="0" fillId="2" borderId="7" xfId="0" applyNumberFormat="1" applyFill="1" applyBorder="1" applyAlignment="1">
      <alignment horizontal="right"/>
    </xf>
    <xf numFmtId="164" fontId="0" fillId="2" borderId="23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166" fontId="0" fillId="2" borderId="21" xfId="0" applyNumberFormat="1" applyFill="1" applyBorder="1" applyAlignment="1">
      <alignment horizontal="right"/>
    </xf>
    <xf numFmtId="174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166" fontId="0" fillId="2" borderId="20" xfId="0" applyNumberFormat="1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7" fontId="0" fillId="2" borderId="11" xfId="0" applyNumberFormat="1" applyFill="1" applyBorder="1" applyAlignment="1">
      <alignment horizontal="right"/>
    </xf>
    <xf numFmtId="167" fontId="0" fillId="2" borderId="12" xfId="0" applyNumberFormat="1" applyFill="1" applyBorder="1" applyAlignment="1">
      <alignment horizontal="right"/>
    </xf>
    <xf numFmtId="169" fontId="0" fillId="2" borderId="27" xfId="0" applyNumberFormat="1" applyFill="1" applyBorder="1" applyAlignment="1">
      <alignment horizontal="right"/>
    </xf>
    <xf numFmtId="170" fontId="0" fillId="2" borderId="27" xfId="0" applyNumberFormat="1" applyFill="1" applyBorder="1" applyAlignment="1">
      <alignment horizontal="right"/>
    </xf>
    <xf numFmtId="170" fontId="0" fillId="2" borderId="25" xfId="0" applyNumberFormat="1" applyFill="1" applyBorder="1" applyAlignment="1">
      <alignment horizontal="right"/>
    </xf>
    <xf numFmtId="171" fontId="0" fillId="2" borderId="25" xfId="0" applyNumberFormat="1" applyFill="1" applyBorder="1" applyAlignment="1">
      <alignment horizontal="right"/>
    </xf>
    <xf numFmtId="171" fontId="0" fillId="2" borderId="40" xfId="0" applyNumberFormat="1" applyFill="1" applyBorder="1" applyAlignment="1">
      <alignment horizontal="right" wrapText="1"/>
    </xf>
    <xf numFmtId="0" fontId="0" fillId="2" borderId="27" xfId="0" applyFill="1" applyBorder="1" applyAlignment="1">
      <alignment horizontal="right" wrapText="1"/>
    </xf>
    <xf numFmtId="0" fontId="0" fillId="2" borderId="25" xfId="0" applyFill="1" applyBorder="1" applyAlignment="1">
      <alignment horizontal="right"/>
    </xf>
    <xf numFmtId="167" fontId="0" fillId="2" borderId="23" xfId="0" applyNumberFormat="1" applyFill="1" applyBorder="1" applyAlignment="1">
      <alignment horizontal="right"/>
    </xf>
    <xf numFmtId="167" fontId="0" fillId="2" borderId="7" xfId="0" applyNumberFormat="1" applyFill="1" applyBorder="1" applyAlignment="1">
      <alignment horizontal="right"/>
    </xf>
    <xf numFmtId="169" fontId="0" fillId="2" borderId="21" xfId="0" applyNumberFormat="1" applyFill="1" applyBorder="1" applyAlignment="1">
      <alignment horizontal="right"/>
    </xf>
    <xf numFmtId="170" fontId="0" fillId="2" borderId="21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71" fontId="0" fillId="2" borderId="7" xfId="0" applyNumberFormat="1" applyFill="1" applyBorder="1" applyAlignment="1">
      <alignment horizontal="right"/>
    </xf>
    <xf numFmtId="171" fontId="0" fillId="2" borderId="24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2" borderId="59" xfId="0" applyNumberFormat="1" applyFill="1" applyBorder="1" applyAlignment="1">
      <alignment horizontal="right"/>
    </xf>
    <xf numFmtId="165" fontId="0" fillId="2" borderId="30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20" fontId="0" fillId="0" borderId="7" xfId="0" applyNumberFormat="1" applyBorder="1" applyAlignment="1">
      <alignment vertical="center" wrapText="1"/>
    </xf>
    <xf numFmtId="164" fontId="0" fillId="0" borderId="38" xfId="0" applyNumberFormat="1" applyFill="1" applyBorder="1"/>
    <xf numFmtId="1" fontId="0" fillId="0" borderId="42" xfId="0" applyNumberFormat="1" applyBorder="1" applyAlignment="1"/>
    <xf numFmtId="167" fontId="0" fillId="0" borderId="4" xfId="0" applyNumberFormat="1" applyBorder="1" applyAlignment="1">
      <alignment horizontal="left" vertical="center" wrapText="1"/>
    </xf>
    <xf numFmtId="1" fontId="0" fillId="23" borderId="28" xfId="0" applyNumberFormat="1" applyFill="1" applyBorder="1"/>
    <xf numFmtId="1" fontId="0" fillId="0" borderId="37" xfId="0" applyNumberFormat="1" applyBorder="1" applyAlignment="1"/>
    <xf numFmtId="1" fontId="0" fillId="23" borderId="4" xfId="0" applyNumberFormat="1" applyFill="1" applyBorder="1"/>
    <xf numFmtId="170" fontId="0" fillId="0" borderId="5" xfId="0" applyNumberFormat="1" applyFont="1" applyBorder="1" applyAlignment="1">
      <alignment vertical="center" wrapText="1"/>
    </xf>
    <xf numFmtId="170" fontId="0" fillId="0" borderId="6" xfId="0" applyNumberFormat="1" applyFont="1" applyBorder="1" applyAlignment="1">
      <alignment vertical="center" wrapText="1"/>
    </xf>
    <xf numFmtId="1" fontId="0" fillId="23" borderId="35" xfId="0" applyNumberFormat="1" applyFill="1" applyBorder="1" applyAlignment="1"/>
    <xf numFmtId="164" fontId="0" fillId="0" borderId="60" xfId="0" applyNumberFormat="1" applyFont="1" applyBorder="1" applyAlignment="1">
      <alignment horizontal="left" vertical="center" wrapText="1"/>
    </xf>
    <xf numFmtId="164" fontId="0" fillId="0" borderId="55" xfId="0" applyNumberFormat="1" applyFont="1" applyBorder="1" applyAlignment="1">
      <alignment horizontal="left" vertical="center" wrapText="1"/>
    </xf>
    <xf numFmtId="164" fontId="0" fillId="0" borderId="61" xfId="0" applyNumberFormat="1" applyFont="1" applyBorder="1" applyAlignment="1">
      <alignment horizontal="left" vertical="center" wrapText="1"/>
    </xf>
    <xf numFmtId="164" fontId="0" fillId="0" borderId="60" xfId="0" applyNumberFormat="1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164" fontId="0" fillId="0" borderId="56" xfId="0" applyNumberFormat="1" applyBorder="1" applyAlignment="1">
      <alignment horizontal="left" vertical="center" wrapText="1"/>
    </xf>
    <xf numFmtId="164" fontId="0" fillId="0" borderId="41" xfId="0" applyNumberFormat="1" applyBorder="1" applyAlignment="1">
      <alignment horizontal="left" vertical="center" wrapText="1"/>
    </xf>
    <xf numFmtId="165" fontId="0" fillId="0" borderId="55" xfId="0" applyNumberForma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1" fillId="2" borderId="34" xfId="0" applyFont="1" applyFill="1" applyBorder="1"/>
    <xf numFmtId="171" fontId="0" fillId="0" borderId="57" xfId="0" applyNumberFormat="1" applyFont="1" applyBorder="1" applyAlignment="1">
      <alignment horizontal="left" vertical="center" wrapText="1"/>
    </xf>
    <xf numFmtId="0" fontId="1" fillId="2" borderId="28" xfId="0" applyFont="1" applyFill="1" applyBorder="1"/>
    <xf numFmtId="168" fontId="0" fillId="0" borderId="5" xfId="0" applyNumberFormat="1" applyBorder="1" applyAlignment="1">
      <alignment horizontal="left" vertical="center" wrapText="1"/>
    </xf>
    <xf numFmtId="164" fontId="0" fillId="0" borderId="4" xfId="0" applyNumberFormat="1" applyFont="1" applyBorder="1"/>
    <xf numFmtId="164" fontId="0" fillId="0" borderId="6" xfId="0" applyNumberFormat="1" applyBorder="1"/>
    <xf numFmtId="167" fontId="0" fillId="0" borderId="61" xfId="0" applyNumberFormat="1" applyBorder="1" applyAlignment="1">
      <alignment vertical="center" wrapText="1"/>
    </xf>
    <xf numFmtId="165" fontId="0" fillId="0" borderId="61" xfId="0" applyNumberFormat="1" applyBorder="1" applyAlignment="1">
      <alignment vertical="center" wrapText="1"/>
    </xf>
    <xf numFmtId="1" fontId="0" fillId="0" borderId="26" xfId="0" applyNumberFormat="1" applyBorder="1" applyAlignment="1"/>
    <xf numFmtId="1" fontId="0" fillId="0" borderId="20" xfId="0" applyNumberFormat="1" applyBorder="1" applyAlignment="1"/>
    <xf numFmtId="1" fontId="0" fillId="0" borderId="43" xfId="0" applyNumberFormat="1" applyBorder="1" applyAlignment="1"/>
    <xf numFmtId="1" fontId="0" fillId="23" borderId="29" xfId="0" applyNumberFormat="1" applyFill="1" applyBorder="1" applyAlignment="1"/>
    <xf numFmtId="0" fontId="0" fillId="0" borderId="23" xfId="0" applyBorder="1" applyAlignment="1"/>
    <xf numFmtId="14" fontId="0" fillId="0" borderId="63" xfId="0" applyNumberFormat="1" applyBorder="1"/>
    <xf numFmtId="164" fontId="0" fillId="0" borderId="63" xfId="0" applyNumberFormat="1" applyBorder="1"/>
    <xf numFmtId="0" fontId="0" fillId="0" borderId="32" xfId="0" applyBorder="1"/>
    <xf numFmtId="0" fontId="0" fillId="0" borderId="14" xfId="0" applyBorder="1"/>
    <xf numFmtId="0" fontId="0" fillId="0" borderId="14" xfId="0" applyBorder="1" applyAlignment="1">
      <alignment wrapText="1"/>
    </xf>
    <xf numFmtId="164" fontId="0" fillId="0" borderId="27" xfId="0" applyNumberFormat="1" applyBorder="1"/>
    <xf numFmtId="20" fontId="0" fillId="0" borderId="37" xfId="0" applyNumberFormat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0" fillId="20" borderId="10" xfId="0" applyNumberFormat="1" applyFill="1" applyBorder="1" applyAlignment="1">
      <alignment horizontal="center" wrapText="1"/>
    </xf>
    <xf numFmtId="49" fontId="0" fillId="2" borderId="44" xfId="0" applyNumberFormat="1" applyFill="1" applyBorder="1" applyAlignment="1">
      <alignment wrapText="1"/>
    </xf>
    <xf numFmtId="49" fontId="0" fillId="2" borderId="22" xfId="0" applyNumberFormat="1" applyFill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22" xfId="0" applyNumberFormat="1" applyBorder="1" applyAlignment="1"/>
    <xf numFmtId="49" fontId="0" fillId="0" borderId="48" xfId="0" applyNumberFormat="1" applyBorder="1" applyAlignment="1">
      <alignment wrapText="1"/>
    </xf>
    <xf numFmtId="0" fontId="0" fillId="2" borderId="37" xfId="0" applyFill="1" applyBorder="1" applyAlignment="1">
      <alignment wrapText="1"/>
    </xf>
    <xf numFmtId="0" fontId="1" fillId="4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" fillId="7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17" borderId="20" xfId="0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2" fillId="14" borderId="20" xfId="0" applyNumberFormat="1" applyFont="1" applyFill="1" applyBorder="1" applyAlignment="1">
      <alignment horizontal="center"/>
    </xf>
    <xf numFmtId="0" fontId="2" fillId="14" borderId="21" xfId="0" applyNumberFormat="1" applyFont="1" applyFill="1" applyBorder="1" applyAlignment="1">
      <alignment horizontal="center"/>
    </xf>
    <xf numFmtId="0" fontId="2" fillId="13" borderId="20" xfId="0" applyNumberFormat="1" applyFont="1" applyFill="1" applyBorder="1" applyAlignment="1">
      <alignment horizontal="center"/>
    </xf>
    <xf numFmtId="0" fontId="2" fillId="13" borderId="21" xfId="0" applyNumberFormat="1" applyFont="1" applyFill="1" applyBorder="1" applyAlignment="1">
      <alignment horizontal="center"/>
    </xf>
    <xf numFmtId="0" fontId="2" fillId="10" borderId="20" xfId="0" applyNumberFormat="1" applyFont="1" applyFill="1" applyBorder="1" applyAlignment="1">
      <alignment horizontal="center"/>
    </xf>
    <xf numFmtId="0" fontId="2" fillId="10" borderId="21" xfId="0" applyNumberFormat="1" applyFont="1" applyFill="1" applyBorder="1" applyAlignment="1">
      <alignment horizontal="center"/>
    </xf>
    <xf numFmtId="0" fontId="2" fillId="15" borderId="20" xfId="0" applyNumberFormat="1" applyFont="1" applyFill="1" applyBorder="1" applyAlignment="1">
      <alignment horizontal="center"/>
    </xf>
    <xf numFmtId="0" fontId="2" fillId="15" borderId="21" xfId="0" applyNumberFormat="1" applyFont="1" applyFill="1" applyBorder="1" applyAlignment="1">
      <alignment horizontal="center"/>
    </xf>
    <xf numFmtId="0" fontId="2" fillId="11" borderId="20" xfId="0" applyNumberFormat="1" applyFont="1" applyFill="1" applyBorder="1" applyAlignment="1">
      <alignment horizontal="center"/>
    </xf>
    <xf numFmtId="0" fontId="2" fillId="11" borderId="21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58" xfId="0" applyBorder="1" applyAlignment="1">
      <alignment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0" fillId="9" borderId="58" xfId="0" applyFill="1" applyBorder="1" applyAlignment="1">
      <alignment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27" borderId="34" xfId="0" applyFont="1" applyFill="1" applyBorder="1" applyAlignment="1">
      <alignment horizontal="center" vertical="center" wrapText="1"/>
    </xf>
    <xf numFmtId="0" fontId="1" fillId="27" borderId="35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2" fillId="12" borderId="20" xfId="0" applyNumberFormat="1" applyFont="1" applyFill="1" applyBorder="1" applyAlignment="1">
      <alignment horizontal="center"/>
    </xf>
    <xf numFmtId="0" fontId="2" fillId="12" borderId="21" xfId="0" applyNumberFormat="1" applyFont="1" applyFill="1" applyBorder="1" applyAlignment="1">
      <alignment horizontal="center"/>
    </xf>
    <xf numFmtId="0" fontId="2" fillId="17" borderId="20" xfId="0" applyNumberFormat="1" applyFont="1" applyFill="1" applyBorder="1" applyAlignment="1">
      <alignment horizontal="center"/>
    </xf>
    <xf numFmtId="0" fontId="2" fillId="17" borderId="21" xfId="0" applyNumberFormat="1" applyFont="1" applyFill="1" applyBorder="1" applyAlignment="1">
      <alignment horizontal="center"/>
    </xf>
    <xf numFmtId="0" fontId="1" fillId="26" borderId="31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173" fontId="0" fillId="0" borderId="37" xfId="0" applyNumberFormat="1" applyBorder="1" applyAlignment="1">
      <alignment horizontal="center" vertical="center" wrapText="1"/>
    </xf>
    <xf numFmtId="173" fontId="0" fillId="0" borderId="38" xfId="0" applyNumberFormat="1" applyBorder="1" applyAlignment="1">
      <alignment horizontal="center" vertical="center" wrapText="1"/>
    </xf>
    <xf numFmtId="173" fontId="0" fillId="0" borderId="25" xfId="0" applyNumberFormat="1" applyBorder="1" applyAlignment="1">
      <alignment horizontal="center" vertical="center" wrapText="1"/>
    </xf>
    <xf numFmtId="0" fontId="2" fillId="21" borderId="20" xfId="0" applyNumberFormat="1" applyFont="1" applyFill="1" applyBorder="1" applyAlignment="1">
      <alignment horizontal="center"/>
    </xf>
    <xf numFmtId="0" fontId="2" fillId="21" borderId="21" xfId="0" applyNumberFormat="1" applyFont="1" applyFill="1" applyBorder="1" applyAlignment="1">
      <alignment horizontal="center"/>
    </xf>
    <xf numFmtId="0" fontId="2" fillId="16" borderId="20" xfId="0" applyNumberFormat="1" applyFont="1" applyFill="1" applyBorder="1" applyAlignment="1">
      <alignment horizontal="center"/>
    </xf>
    <xf numFmtId="0" fontId="2" fillId="16" borderId="21" xfId="0" applyNumberFormat="1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31" borderId="2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165" fontId="1" fillId="8" borderId="33" xfId="0" applyNumberFormat="1" applyFont="1" applyFill="1" applyBorder="1" applyAlignment="1">
      <alignment horizontal="center"/>
    </xf>
    <xf numFmtId="165" fontId="1" fillId="8" borderId="34" xfId="0" applyNumberFormat="1" applyFont="1" applyFill="1" applyBorder="1" applyAlignment="1">
      <alignment horizontal="center"/>
    </xf>
    <xf numFmtId="165" fontId="1" fillId="8" borderId="35" xfId="0" applyNumberFormat="1" applyFont="1" applyFill="1" applyBorder="1" applyAlignment="1">
      <alignment horizontal="center"/>
    </xf>
    <xf numFmtId="164" fontId="1" fillId="5" borderId="33" xfId="0" applyNumberFormat="1" applyFont="1" applyFill="1" applyBorder="1" applyAlignment="1">
      <alignment horizontal="center"/>
    </xf>
    <xf numFmtId="164" fontId="1" fillId="5" borderId="34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4" fontId="1" fillId="4" borderId="3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center"/>
    </xf>
    <xf numFmtId="166" fontId="1" fillId="7" borderId="33" xfId="0" applyNumberFormat="1" applyFont="1" applyFill="1" applyBorder="1" applyAlignment="1">
      <alignment horizontal="center"/>
    </xf>
    <xf numFmtId="166" fontId="1" fillId="7" borderId="34" xfId="0" applyNumberFormat="1" applyFont="1" applyFill="1" applyBorder="1" applyAlignment="1">
      <alignment horizontal="center"/>
    </xf>
    <xf numFmtId="166" fontId="1" fillId="7" borderId="35" xfId="0" applyNumberFormat="1" applyFont="1" applyFill="1" applyBorder="1" applyAlignment="1">
      <alignment horizontal="center"/>
    </xf>
    <xf numFmtId="165" fontId="1" fillId="25" borderId="33" xfId="0" applyNumberFormat="1" applyFont="1" applyFill="1" applyBorder="1" applyAlignment="1">
      <alignment horizontal="center"/>
    </xf>
    <xf numFmtId="165" fontId="1" fillId="25" borderId="34" xfId="0" applyNumberFormat="1" applyFont="1" applyFill="1" applyBorder="1" applyAlignment="1">
      <alignment horizontal="center"/>
    </xf>
    <xf numFmtId="165" fontId="1" fillId="25" borderId="35" xfId="0" applyNumberFormat="1" applyFont="1" applyFill="1" applyBorder="1" applyAlignment="1">
      <alignment horizontal="center"/>
    </xf>
    <xf numFmtId="167" fontId="1" fillId="24" borderId="33" xfId="0" applyNumberFormat="1" applyFont="1" applyFill="1" applyBorder="1" applyAlignment="1">
      <alignment horizontal="center"/>
    </xf>
    <xf numFmtId="167" fontId="1" fillId="24" borderId="34" xfId="0" applyNumberFormat="1" applyFont="1" applyFill="1" applyBorder="1" applyAlignment="1">
      <alignment horizontal="center"/>
    </xf>
    <xf numFmtId="167" fontId="1" fillId="24" borderId="35" xfId="0" applyNumberFormat="1" applyFont="1" applyFill="1" applyBorder="1" applyAlignment="1">
      <alignment horizontal="center"/>
    </xf>
    <xf numFmtId="167" fontId="1" fillId="32" borderId="33" xfId="0" applyNumberFormat="1" applyFont="1" applyFill="1" applyBorder="1" applyAlignment="1">
      <alignment horizontal="center"/>
    </xf>
    <xf numFmtId="167" fontId="1" fillId="32" borderId="34" xfId="0" applyNumberFormat="1" applyFont="1" applyFill="1" applyBorder="1" applyAlignment="1">
      <alignment horizontal="center"/>
    </xf>
    <xf numFmtId="167" fontId="1" fillId="32" borderId="3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164" fontId="1" fillId="13" borderId="33" xfId="0" applyNumberFormat="1" applyFont="1" applyFill="1" applyBorder="1" applyAlignment="1">
      <alignment horizontal="center"/>
    </xf>
    <xf numFmtId="164" fontId="1" fillId="13" borderId="34" xfId="0" applyNumberFormat="1" applyFont="1" applyFill="1" applyBorder="1" applyAlignment="1">
      <alignment horizontal="center"/>
    </xf>
    <xf numFmtId="164" fontId="1" fillId="13" borderId="35" xfId="0" applyNumberFormat="1" applyFont="1" applyFill="1" applyBorder="1" applyAlignment="1">
      <alignment horizontal="center"/>
    </xf>
    <xf numFmtId="164" fontId="1" fillId="11" borderId="33" xfId="0" applyNumberFormat="1" applyFont="1" applyFill="1" applyBorder="1" applyAlignment="1">
      <alignment horizontal="center" vertical="center"/>
    </xf>
    <xf numFmtId="164" fontId="1" fillId="11" borderId="34" xfId="0" applyNumberFormat="1" applyFont="1" applyFill="1" applyBorder="1" applyAlignment="1">
      <alignment horizontal="center" vertical="center"/>
    </xf>
    <xf numFmtId="164" fontId="1" fillId="11" borderId="3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0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numFmt numFmtId="175" formatCode="&quot; &quot;"/>
    </dxf>
    <dxf>
      <numFmt numFmtId="175" formatCode="&quot; &quot;"/>
    </dxf>
    <dxf>
      <numFmt numFmtId="175" formatCode="&quot; &quot;"/>
    </dxf>
    <dxf>
      <numFmt numFmtId="175" formatCode="&quot; &quot;"/>
    </dxf>
    <dxf>
      <numFmt numFmtId="175" formatCode="&quot; &quot;"/>
      <fill>
        <patternFill>
          <bgColor theme="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A50021"/>
      <color rgb="FFF4FD7F"/>
      <color rgb="FFFFFF66"/>
      <color rgb="FFFF0000"/>
      <color rgb="FFCCFF66"/>
      <color rgb="FFFF6699"/>
      <color rgb="FFCCFF33"/>
      <color rgb="FFCCFD66"/>
      <color rgb="FF80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/>
  <dimension ref="A1:AG367"/>
  <sheetViews>
    <sheetView zoomScale="85" zoomScaleNormal="85" workbookViewId="0">
      <pane xSplit="1" ySplit="2" topLeftCell="B336" activePane="bottomRight" state="frozen"/>
      <selection activeCell="K52" sqref="K52"/>
      <selection pane="topRight" activeCell="K52" sqref="K52"/>
      <selection pane="bottomLeft" activeCell="K52" sqref="K52"/>
      <selection pane="bottomRight" activeCell="H132" sqref="H132"/>
    </sheetView>
  </sheetViews>
  <sheetFormatPr defaultRowHeight="14.4" x14ac:dyDescent="0.3"/>
  <cols>
    <col min="1" max="1" width="10.88671875" customWidth="1"/>
    <col min="2" max="2" width="7.33203125" style="134" customWidth="1"/>
    <col min="3" max="7" width="7.33203125" style="132" customWidth="1"/>
    <col min="8" max="8" width="7.33203125" style="135" customWidth="1"/>
    <col min="9" max="10" width="7.33203125" style="132" customWidth="1"/>
    <col min="11" max="11" width="7.33203125" style="135" customWidth="1"/>
    <col min="12" max="12" width="7.33203125" style="134" customWidth="1"/>
    <col min="13" max="13" width="7.33203125" style="132" customWidth="1"/>
    <col min="14" max="14" width="7.33203125" style="135" customWidth="1"/>
    <col min="15" max="15" width="10.6640625" style="134" customWidth="1"/>
    <col min="16" max="16" width="10.88671875" style="132" customWidth="1"/>
    <col min="17" max="17" width="10.44140625" style="135" customWidth="1"/>
    <col min="18" max="18" width="8.44140625" style="134" customWidth="1"/>
    <col min="19" max="20" width="8.44140625" style="132" customWidth="1"/>
    <col min="21" max="21" width="5.6640625" style="135" customWidth="1"/>
    <col min="22" max="22" width="7.109375" style="134" customWidth="1"/>
    <col min="23" max="23" width="11.44140625" style="132" customWidth="1"/>
    <col min="24" max="24" width="10" style="132" customWidth="1"/>
    <col min="25" max="25" width="8.44140625" style="132" customWidth="1"/>
    <col min="26" max="26" width="8.6640625" style="135" customWidth="1"/>
    <col min="27" max="27" width="28.44140625" style="399" customWidth="1"/>
    <col min="28" max="28" width="11.44140625" style="57" customWidth="1"/>
    <col min="29" max="30" width="9.33203125" style="57" customWidth="1"/>
    <col min="31" max="31" width="7.88671875" style="57" customWidth="1"/>
    <col min="32" max="32" width="9.33203125" style="57" customWidth="1"/>
    <col min="33" max="33" width="28.44140625" style="58" customWidth="1"/>
  </cols>
  <sheetData>
    <row r="1" spans="1:29" s="15" customFormat="1" ht="16.5" customHeight="1" thickBot="1" x14ac:dyDescent="0.35">
      <c r="A1" s="267" t="s">
        <v>0</v>
      </c>
      <c r="B1" s="401" t="s">
        <v>2</v>
      </c>
      <c r="C1" s="402"/>
      <c r="D1" s="402"/>
      <c r="E1" s="402"/>
      <c r="F1" s="402"/>
      <c r="G1" s="402"/>
      <c r="H1" s="403"/>
      <c r="I1" s="416" t="s">
        <v>5</v>
      </c>
      <c r="J1" s="417"/>
      <c r="K1" s="418"/>
      <c r="L1" s="410" t="s">
        <v>35</v>
      </c>
      <c r="M1" s="411"/>
      <c r="N1" s="412"/>
      <c r="O1" s="413" t="s">
        <v>7</v>
      </c>
      <c r="P1" s="414"/>
      <c r="Q1" s="415"/>
      <c r="R1" s="407" t="s">
        <v>10</v>
      </c>
      <c r="S1" s="408"/>
      <c r="T1" s="408"/>
      <c r="U1" s="409"/>
      <c r="V1" s="404" t="s">
        <v>14</v>
      </c>
      <c r="W1" s="405"/>
      <c r="X1" s="405"/>
      <c r="Y1" s="405"/>
      <c r="Z1" s="406"/>
      <c r="AA1" s="392" t="s">
        <v>19</v>
      </c>
      <c r="AB1" s="31"/>
      <c r="AC1" s="32"/>
    </row>
    <row r="2" spans="1:29" s="15" customFormat="1" ht="28.8" x14ac:dyDescent="0.3">
      <c r="A2" s="126"/>
      <c r="B2" s="268" t="s">
        <v>111</v>
      </c>
      <c r="C2" s="269" t="s">
        <v>110</v>
      </c>
      <c r="D2" s="269" t="s">
        <v>109</v>
      </c>
      <c r="E2" s="270" t="s">
        <v>3</v>
      </c>
      <c r="F2" s="270" t="s">
        <v>4</v>
      </c>
      <c r="G2" s="269" t="s">
        <v>6</v>
      </c>
      <c r="H2" s="271" t="s">
        <v>106</v>
      </c>
      <c r="I2" s="270" t="s">
        <v>20</v>
      </c>
      <c r="J2" s="270" t="s">
        <v>21</v>
      </c>
      <c r="K2" s="271" t="s">
        <v>102</v>
      </c>
      <c r="L2" s="268" t="s">
        <v>40</v>
      </c>
      <c r="M2" s="269" t="s">
        <v>39</v>
      </c>
      <c r="N2" s="271" t="s">
        <v>101</v>
      </c>
      <c r="O2" s="272" t="s">
        <v>8</v>
      </c>
      <c r="P2" s="270" t="s">
        <v>9</v>
      </c>
      <c r="Q2" s="271" t="s">
        <v>100</v>
      </c>
      <c r="R2" s="273" t="s">
        <v>11</v>
      </c>
      <c r="S2" s="274" t="s">
        <v>50</v>
      </c>
      <c r="T2" s="275" t="s">
        <v>41</v>
      </c>
      <c r="U2" s="276" t="s">
        <v>13</v>
      </c>
      <c r="V2" s="273" t="s">
        <v>15</v>
      </c>
      <c r="W2" s="275" t="s">
        <v>16</v>
      </c>
      <c r="X2" s="277" t="s">
        <v>17</v>
      </c>
      <c r="Y2" s="275" t="s">
        <v>107</v>
      </c>
      <c r="Z2" s="276" t="s">
        <v>18</v>
      </c>
      <c r="AA2" s="393"/>
      <c r="AB2" s="127"/>
    </row>
    <row r="3" spans="1:29" s="38" customFormat="1" x14ac:dyDescent="0.3">
      <c r="A3" s="43">
        <v>42736</v>
      </c>
      <c r="B3" s="82">
        <v>-8</v>
      </c>
      <c r="C3" s="33">
        <v>-4.2</v>
      </c>
      <c r="D3" s="33">
        <v>-3.8</v>
      </c>
      <c r="E3" s="33">
        <v>-3.4</v>
      </c>
      <c r="F3" s="33">
        <v>-10.199999999999999</v>
      </c>
      <c r="G3" s="33">
        <f>(B3+C3+2*D3)/4</f>
        <v>-4.9499999999999993</v>
      </c>
      <c r="H3" s="90">
        <v>-5.9</v>
      </c>
      <c r="I3" s="33">
        <v>-6.6</v>
      </c>
      <c r="J3" s="33">
        <v>-13.8</v>
      </c>
      <c r="K3" s="90">
        <v>-9.3021126760563444</v>
      </c>
      <c r="L3" s="133">
        <v>81</v>
      </c>
      <c r="M3" s="34">
        <v>74</v>
      </c>
      <c r="N3" s="128">
        <v>77.140845070422529</v>
      </c>
      <c r="O3" s="138">
        <v>1028.9000000000001</v>
      </c>
      <c r="P3" s="35">
        <v>1020.2</v>
      </c>
      <c r="Q3" s="77">
        <v>1024.34014084507</v>
      </c>
      <c r="R3" s="130">
        <v>5.8</v>
      </c>
      <c r="S3" s="36">
        <v>3</v>
      </c>
      <c r="T3" s="36">
        <v>1.1000000000000001</v>
      </c>
      <c r="U3" s="278" t="s">
        <v>88</v>
      </c>
      <c r="V3" s="279"/>
      <c r="W3" s="123">
        <v>0</v>
      </c>
      <c r="X3" s="124">
        <v>0</v>
      </c>
      <c r="Y3" s="125">
        <v>0</v>
      </c>
      <c r="Z3" s="131">
        <v>10.5</v>
      </c>
      <c r="AA3" s="394" t="s">
        <v>291</v>
      </c>
      <c r="AB3" s="37"/>
    </row>
    <row r="4" spans="1:29" s="20" customFormat="1" x14ac:dyDescent="0.3">
      <c r="A4" s="43">
        <v>42737</v>
      </c>
      <c r="B4" s="44">
        <v>-3.4</v>
      </c>
      <c r="C4" s="14">
        <v>-4</v>
      </c>
      <c r="D4" s="14">
        <v>-4.3</v>
      </c>
      <c r="E4" s="14">
        <v>-3.2</v>
      </c>
      <c r="F4" s="14">
        <v>-4.4000000000000004</v>
      </c>
      <c r="G4" s="33">
        <f>(B4+C4+2*D4)/4</f>
        <v>-4</v>
      </c>
      <c r="H4" s="85">
        <v>-3.9</v>
      </c>
      <c r="I4" s="14">
        <v>-6.4</v>
      </c>
      <c r="J4" s="14">
        <v>-7.6</v>
      </c>
      <c r="K4" s="85">
        <v>-7.1533807829181342</v>
      </c>
      <c r="L4" s="91">
        <v>82</v>
      </c>
      <c r="M4" s="24">
        <v>75</v>
      </c>
      <c r="N4" s="87">
        <v>77.907473309608534</v>
      </c>
      <c r="O4" s="136">
        <v>1020.4</v>
      </c>
      <c r="P4" s="21">
        <v>1014.1</v>
      </c>
      <c r="Q4" s="73">
        <v>1016.5322916666667</v>
      </c>
      <c r="R4" s="78">
        <v>9.5</v>
      </c>
      <c r="S4" s="68">
        <v>4</v>
      </c>
      <c r="T4" s="25">
        <v>1.8</v>
      </c>
      <c r="U4" s="280" t="s">
        <v>88</v>
      </c>
      <c r="V4" s="281" t="s">
        <v>212</v>
      </c>
      <c r="W4" s="16">
        <v>3.6</v>
      </c>
      <c r="X4" s="17">
        <v>0.6</v>
      </c>
      <c r="Y4" s="18">
        <v>1.7</v>
      </c>
      <c r="Z4" s="48">
        <v>10.3</v>
      </c>
      <c r="AA4" s="395" t="s">
        <v>291</v>
      </c>
      <c r="AB4" s="29"/>
    </row>
    <row r="5" spans="1:29" s="20" customFormat="1" ht="28.8" x14ac:dyDescent="0.3">
      <c r="A5" s="43">
        <v>42738</v>
      </c>
      <c r="B5" s="44">
        <v>-8.4</v>
      </c>
      <c r="C5" s="14">
        <v>-3.8</v>
      </c>
      <c r="D5" s="14">
        <v>-2.9</v>
      </c>
      <c r="E5" s="14">
        <v>-2.5</v>
      </c>
      <c r="F5" s="14">
        <v>-8.9</v>
      </c>
      <c r="G5" s="33">
        <f t="shared" ref="G5:G32" si="0">(B5+C5+2*D5)/4</f>
        <v>-4.5</v>
      </c>
      <c r="H5" s="85">
        <v>-5.0999999999999996</v>
      </c>
      <c r="I5" s="14">
        <v>-5.6</v>
      </c>
      <c r="J5" s="14">
        <v>-12.2</v>
      </c>
      <c r="K5" s="85">
        <v>-8.2159722222222129</v>
      </c>
      <c r="L5" s="91">
        <v>83</v>
      </c>
      <c r="M5" s="24">
        <v>70</v>
      </c>
      <c r="N5" s="87">
        <v>78.729166666666671</v>
      </c>
      <c r="O5" s="136">
        <v>1019.5</v>
      </c>
      <c r="P5" s="21">
        <v>1012.2</v>
      </c>
      <c r="Q5" s="73">
        <v>1016.9378472222226</v>
      </c>
      <c r="R5" s="78">
        <v>7.5</v>
      </c>
      <c r="S5" s="68">
        <v>3.3</v>
      </c>
      <c r="T5" s="25">
        <v>1</v>
      </c>
      <c r="U5" s="280" t="s">
        <v>43</v>
      </c>
      <c r="V5" s="281"/>
      <c r="W5" s="16">
        <v>0</v>
      </c>
      <c r="X5" s="17">
        <v>0</v>
      </c>
      <c r="Y5" s="18">
        <v>0</v>
      </c>
      <c r="Z5" s="48">
        <v>11</v>
      </c>
      <c r="AA5" s="395" t="s">
        <v>296</v>
      </c>
      <c r="AB5" s="29"/>
    </row>
    <row r="6" spans="1:29" s="20" customFormat="1" x14ac:dyDescent="0.3">
      <c r="A6" s="43">
        <v>42739</v>
      </c>
      <c r="B6" s="44">
        <v>0.5</v>
      </c>
      <c r="C6" s="14">
        <v>2.8</v>
      </c>
      <c r="D6" s="14">
        <v>-1.7</v>
      </c>
      <c r="E6" s="14">
        <v>2.8</v>
      </c>
      <c r="F6" s="14">
        <v>-2.5</v>
      </c>
      <c r="G6" s="33">
        <f t="shared" si="0"/>
        <v>-2.5000000000000022E-2</v>
      </c>
      <c r="H6" s="85">
        <v>0.4</v>
      </c>
      <c r="I6" s="14">
        <v>-2.8</v>
      </c>
      <c r="J6" s="14">
        <v>-6.3</v>
      </c>
      <c r="K6" s="85">
        <v>-4.3788194444444395</v>
      </c>
      <c r="L6" s="91">
        <v>83</v>
      </c>
      <c r="M6" s="24">
        <v>61</v>
      </c>
      <c r="N6" s="87">
        <v>70.743055555555557</v>
      </c>
      <c r="O6" s="136">
        <v>1012.3</v>
      </c>
      <c r="P6" s="21">
        <v>997.9</v>
      </c>
      <c r="Q6" s="73">
        <v>1002.0184027777775</v>
      </c>
      <c r="R6" s="79">
        <v>8.8000000000000007</v>
      </c>
      <c r="S6" s="69">
        <v>5</v>
      </c>
      <c r="T6" s="19">
        <v>2.7</v>
      </c>
      <c r="U6" s="280" t="s">
        <v>88</v>
      </c>
      <c r="V6" s="282" t="s">
        <v>212</v>
      </c>
      <c r="W6" s="16">
        <v>3.6</v>
      </c>
      <c r="X6" s="17">
        <v>1</v>
      </c>
      <c r="Y6" s="18">
        <v>2</v>
      </c>
      <c r="Z6" s="48">
        <v>10.7</v>
      </c>
      <c r="AA6" s="395" t="s">
        <v>292</v>
      </c>
      <c r="AB6" s="29"/>
    </row>
    <row r="7" spans="1:29" s="20" customFormat="1" x14ac:dyDescent="0.3">
      <c r="A7" s="43">
        <v>42740</v>
      </c>
      <c r="B7" s="44">
        <v>-0.6</v>
      </c>
      <c r="C7" s="14">
        <v>-3.2</v>
      </c>
      <c r="D7" s="14">
        <v>-7.5</v>
      </c>
      <c r="E7" s="14">
        <v>0</v>
      </c>
      <c r="F7" s="14">
        <v>-9</v>
      </c>
      <c r="G7" s="33">
        <f t="shared" si="0"/>
        <v>-4.7</v>
      </c>
      <c r="H7" s="85">
        <v>-3.5</v>
      </c>
      <c r="I7" s="14">
        <v>-2.7</v>
      </c>
      <c r="J7" s="14">
        <v>-17.7</v>
      </c>
      <c r="K7" s="85">
        <v>-9.4826388888888946</v>
      </c>
      <c r="L7" s="91">
        <v>89</v>
      </c>
      <c r="M7" s="24">
        <v>49</v>
      </c>
      <c r="N7" s="87">
        <v>64.1875</v>
      </c>
      <c r="O7" s="136">
        <v>1024.0999999999999</v>
      </c>
      <c r="P7" s="21">
        <v>1000.3</v>
      </c>
      <c r="Q7" s="73">
        <v>1011.6187499999996</v>
      </c>
      <c r="R7" s="78">
        <v>9.5</v>
      </c>
      <c r="S7" s="68">
        <v>5.7</v>
      </c>
      <c r="T7" s="25">
        <v>2.6</v>
      </c>
      <c r="U7" s="280" t="s">
        <v>99</v>
      </c>
      <c r="V7" s="282" t="s">
        <v>211</v>
      </c>
      <c r="W7" s="16">
        <v>0</v>
      </c>
      <c r="X7" s="17">
        <v>0</v>
      </c>
      <c r="Y7" s="18">
        <v>0</v>
      </c>
      <c r="Z7" s="48">
        <v>12</v>
      </c>
      <c r="AA7" s="395" t="s">
        <v>293</v>
      </c>
      <c r="AB7" s="29"/>
    </row>
    <row r="8" spans="1:29" s="20" customFormat="1" x14ac:dyDescent="0.3">
      <c r="A8" s="43">
        <v>42741</v>
      </c>
      <c r="B8" s="44">
        <v>-12.7</v>
      </c>
      <c r="C8" s="14">
        <v>-10.4</v>
      </c>
      <c r="D8" s="14">
        <v>-13.2</v>
      </c>
      <c r="E8" s="14">
        <v>-8.8000000000000007</v>
      </c>
      <c r="F8" s="14">
        <v>-15.1</v>
      </c>
      <c r="G8" s="33">
        <f t="shared" si="0"/>
        <v>-12.375</v>
      </c>
      <c r="H8" s="85">
        <v>-11.8</v>
      </c>
      <c r="I8" s="14">
        <v>-16.8</v>
      </c>
      <c r="J8" s="14">
        <v>-24.1</v>
      </c>
      <c r="K8" s="85">
        <v>-20.579858657243811</v>
      </c>
      <c r="L8" s="91">
        <v>55</v>
      </c>
      <c r="M8" s="24">
        <v>42</v>
      </c>
      <c r="N8" s="87">
        <v>48.353356890459366</v>
      </c>
      <c r="O8" s="136">
        <v>1031.5</v>
      </c>
      <c r="P8" s="21">
        <v>1023.7</v>
      </c>
      <c r="Q8" s="73">
        <v>1028.681272084805</v>
      </c>
      <c r="R8" s="78">
        <v>10.199999999999999</v>
      </c>
      <c r="S8" s="68">
        <v>6</v>
      </c>
      <c r="T8" s="25">
        <v>2.5</v>
      </c>
      <c r="U8" s="280" t="s">
        <v>46</v>
      </c>
      <c r="V8" s="282" t="s">
        <v>211</v>
      </c>
      <c r="W8" s="16">
        <v>0</v>
      </c>
      <c r="X8" s="17">
        <v>0</v>
      </c>
      <c r="Y8" s="18">
        <v>0</v>
      </c>
      <c r="Z8" s="48">
        <v>11.5</v>
      </c>
      <c r="AA8" s="395" t="s">
        <v>294</v>
      </c>
      <c r="AB8" s="29"/>
    </row>
    <row r="9" spans="1:29" s="20" customFormat="1" ht="28.8" x14ac:dyDescent="0.3">
      <c r="A9" s="43">
        <v>42742</v>
      </c>
      <c r="B9" s="44">
        <v>-17.8</v>
      </c>
      <c r="C9" s="14">
        <v>-12.7</v>
      </c>
      <c r="D9" s="14">
        <v>-18.7</v>
      </c>
      <c r="E9" s="14">
        <v>-12.1</v>
      </c>
      <c r="F9" s="14">
        <v>-22.5</v>
      </c>
      <c r="G9" s="33">
        <f t="shared" si="0"/>
        <v>-16.975000000000001</v>
      </c>
      <c r="H9" s="85">
        <v>-16.2</v>
      </c>
      <c r="I9" s="14">
        <v>-23.8</v>
      </c>
      <c r="J9" s="14">
        <v>-30.1</v>
      </c>
      <c r="K9" s="85">
        <v>-26.261458333333312</v>
      </c>
      <c r="L9" s="91">
        <v>55</v>
      </c>
      <c r="M9" s="24">
        <v>32</v>
      </c>
      <c r="N9" s="87">
        <v>42.100694444444443</v>
      </c>
      <c r="O9" s="136">
        <v>1031.5</v>
      </c>
      <c r="P9" s="21">
        <v>1026.9000000000001</v>
      </c>
      <c r="Q9" s="73">
        <v>1029.7798611111111</v>
      </c>
      <c r="R9" s="78">
        <v>7.8</v>
      </c>
      <c r="S9" s="68">
        <v>4</v>
      </c>
      <c r="T9" s="25">
        <v>1.6</v>
      </c>
      <c r="U9" s="280" t="s">
        <v>46</v>
      </c>
      <c r="V9" s="282"/>
      <c r="W9" s="16">
        <v>0</v>
      </c>
      <c r="X9" s="17">
        <v>0</v>
      </c>
      <c r="Y9" s="18">
        <v>0</v>
      </c>
      <c r="Z9" s="48">
        <v>11</v>
      </c>
      <c r="AA9" s="395" t="s">
        <v>295</v>
      </c>
      <c r="AB9" s="29"/>
    </row>
    <row r="10" spans="1:29" s="20" customFormat="1" x14ac:dyDescent="0.3">
      <c r="A10" s="43">
        <v>42743</v>
      </c>
      <c r="B10" s="44">
        <v>-23.3</v>
      </c>
      <c r="C10" s="14">
        <v>-6.5</v>
      </c>
      <c r="D10" s="14">
        <v>-7.6</v>
      </c>
      <c r="E10" s="14">
        <v>-6.8</v>
      </c>
      <c r="F10" s="14">
        <v>-23.8</v>
      </c>
      <c r="G10" s="33">
        <f t="shared" si="0"/>
        <v>-11.25</v>
      </c>
      <c r="H10" s="85">
        <v>-14.2</v>
      </c>
      <c r="I10" s="14">
        <v>-14.8</v>
      </c>
      <c r="J10" s="14">
        <v>-31.3</v>
      </c>
      <c r="K10" s="85">
        <v>-22.262847222222202</v>
      </c>
      <c r="L10" s="91">
        <v>67</v>
      </c>
      <c r="M10" s="24">
        <v>42</v>
      </c>
      <c r="N10" s="87">
        <v>50.291666666666664</v>
      </c>
      <c r="O10" s="136">
        <v>1027.2</v>
      </c>
      <c r="P10" s="21">
        <v>1021.9</v>
      </c>
      <c r="Q10" s="73">
        <v>1024.6989583333318</v>
      </c>
      <c r="R10" s="78">
        <v>10.199999999999999</v>
      </c>
      <c r="S10" s="68">
        <v>5.3</v>
      </c>
      <c r="T10" s="25">
        <v>1.5</v>
      </c>
      <c r="U10" s="280" t="s">
        <v>46</v>
      </c>
      <c r="V10" s="282" t="s">
        <v>211</v>
      </c>
      <c r="W10" s="16">
        <v>0</v>
      </c>
      <c r="X10" s="17">
        <v>0</v>
      </c>
      <c r="Y10" s="18">
        <v>0</v>
      </c>
      <c r="Z10" s="48">
        <v>10.7</v>
      </c>
      <c r="AA10" s="395" t="s">
        <v>293</v>
      </c>
      <c r="AB10" s="29"/>
    </row>
    <row r="11" spans="1:29" s="20" customFormat="1" x14ac:dyDescent="0.3">
      <c r="A11" s="43">
        <v>42744</v>
      </c>
      <c r="B11" s="44">
        <v>-6.5</v>
      </c>
      <c r="C11" s="14">
        <v>-6</v>
      </c>
      <c r="D11" s="14">
        <v>-10.8</v>
      </c>
      <c r="E11" s="14">
        <v>-5.7</v>
      </c>
      <c r="F11" s="14">
        <v>-14.8</v>
      </c>
      <c r="G11" s="33">
        <f t="shared" si="0"/>
        <v>-8.5250000000000004</v>
      </c>
      <c r="H11" s="85">
        <v>-7.5</v>
      </c>
      <c r="I11" s="14">
        <v>-12.1</v>
      </c>
      <c r="J11" s="14">
        <v>-19.5</v>
      </c>
      <c r="K11" s="85">
        <v>-14.128169014084506</v>
      </c>
      <c r="L11" s="91">
        <v>73</v>
      </c>
      <c r="M11" s="24">
        <v>52</v>
      </c>
      <c r="N11" s="87">
        <v>59.66549295774648</v>
      </c>
      <c r="O11" s="136">
        <v>1025.0999999999999</v>
      </c>
      <c r="P11" s="21">
        <v>1021.3</v>
      </c>
      <c r="Q11" s="73">
        <v>1023.3524647887327</v>
      </c>
      <c r="R11" s="78">
        <v>8.8000000000000007</v>
      </c>
      <c r="S11" s="68">
        <v>4.8</v>
      </c>
      <c r="T11" s="25">
        <v>1.7</v>
      </c>
      <c r="U11" s="280" t="s">
        <v>99</v>
      </c>
      <c r="V11" s="282" t="s">
        <v>212</v>
      </c>
      <c r="W11" s="16">
        <v>3.6</v>
      </c>
      <c r="X11" s="17">
        <v>0.7</v>
      </c>
      <c r="Y11" s="18">
        <v>1</v>
      </c>
      <c r="Z11" s="48">
        <v>10.5</v>
      </c>
      <c r="AA11" s="395" t="s">
        <v>321</v>
      </c>
      <c r="AB11" s="29"/>
    </row>
    <row r="12" spans="1:29" s="20" customFormat="1" x14ac:dyDescent="0.3">
      <c r="A12" s="43">
        <v>42745</v>
      </c>
      <c r="B12" s="44">
        <v>-19.3</v>
      </c>
      <c r="C12" s="14">
        <v>-7.3</v>
      </c>
      <c r="D12" s="14">
        <v>-17.2</v>
      </c>
      <c r="E12" s="14">
        <v>-6.8</v>
      </c>
      <c r="F12" s="14">
        <v>-19.899999999999999</v>
      </c>
      <c r="G12" s="33">
        <f t="shared" si="0"/>
        <v>-15.25</v>
      </c>
      <c r="H12" s="85">
        <v>-15.2</v>
      </c>
      <c r="I12" s="14">
        <v>-14.1</v>
      </c>
      <c r="J12" s="14">
        <v>-25.8</v>
      </c>
      <c r="K12" s="85">
        <v>-21.273958333333329</v>
      </c>
      <c r="L12" s="91">
        <v>69</v>
      </c>
      <c r="M12" s="24">
        <v>50</v>
      </c>
      <c r="N12" s="87">
        <v>60.208333333333336</v>
      </c>
      <c r="O12" s="136">
        <v>1024.2</v>
      </c>
      <c r="P12" s="21">
        <v>1021.2</v>
      </c>
      <c r="Q12" s="73">
        <v>1022.4909722222229</v>
      </c>
      <c r="R12" s="78">
        <v>2.4</v>
      </c>
      <c r="S12" s="68">
        <v>1.3</v>
      </c>
      <c r="T12" s="25">
        <v>0.4</v>
      </c>
      <c r="U12" s="280" t="s">
        <v>46</v>
      </c>
      <c r="V12" s="282"/>
      <c r="W12" s="16">
        <v>0</v>
      </c>
      <c r="X12" s="17">
        <v>0</v>
      </c>
      <c r="Y12" s="18">
        <v>0</v>
      </c>
      <c r="Z12" s="48">
        <v>11.5</v>
      </c>
      <c r="AA12" s="395" t="s">
        <v>340</v>
      </c>
      <c r="AB12" s="29"/>
    </row>
    <row r="13" spans="1:29" s="20" customFormat="1" x14ac:dyDescent="0.3">
      <c r="A13" s="43">
        <v>42746</v>
      </c>
      <c r="B13" s="44">
        <v>-18.899999999999999</v>
      </c>
      <c r="C13" s="14">
        <v>-6.2</v>
      </c>
      <c r="D13" s="14">
        <v>-15.2</v>
      </c>
      <c r="E13" s="14">
        <v>-4.7</v>
      </c>
      <c r="F13" s="14">
        <v>-20</v>
      </c>
      <c r="G13" s="33">
        <f t="shared" si="0"/>
        <v>-13.875</v>
      </c>
      <c r="H13" s="85">
        <v>-14.2</v>
      </c>
      <c r="I13" s="14">
        <v>-14</v>
      </c>
      <c r="J13" s="14">
        <v>-26</v>
      </c>
      <c r="K13" s="85">
        <v>-20.65694444444442</v>
      </c>
      <c r="L13" s="91">
        <v>70</v>
      </c>
      <c r="M13" s="24">
        <v>44</v>
      </c>
      <c r="N13" s="87">
        <v>58.607638888888886</v>
      </c>
      <c r="O13" s="136">
        <v>1023.8</v>
      </c>
      <c r="P13" s="21">
        <v>1009.8</v>
      </c>
      <c r="Q13" s="73">
        <v>1017.2767361111104</v>
      </c>
      <c r="R13" s="78">
        <v>3.4</v>
      </c>
      <c r="S13" s="68">
        <v>1.7</v>
      </c>
      <c r="T13" s="25">
        <v>0.5</v>
      </c>
      <c r="U13" s="280" t="s">
        <v>92</v>
      </c>
      <c r="V13" s="282" t="s">
        <v>211</v>
      </c>
      <c r="W13" s="16">
        <v>0</v>
      </c>
      <c r="X13" s="17">
        <v>0</v>
      </c>
      <c r="Y13" s="18">
        <v>0</v>
      </c>
      <c r="Z13" s="48">
        <v>11.2</v>
      </c>
      <c r="AA13" s="395" t="s">
        <v>340</v>
      </c>
      <c r="AB13" s="29"/>
    </row>
    <row r="14" spans="1:29" s="20" customFormat="1" x14ac:dyDescent="0.3">
      <c r="A14" s="43">
        <v>42747</v>
      </c>
      <c r="B14" s="44">
        <v>-9.3000000000000007</v>
      </c>
      <c r="C14" s="14">
        <v>-7.4</v>
      </c>
      <c r="D14" s="14">
        <v>-7</v>
      </c>
      <c r="E14" s="14">
        <v>-6.5</v>
      </c>
      <c r="F14" s="14">
        <v>-11.9</v>
      </c>
      <c r="G14" s="33">
        <f t="shared" si="0"/>
        <v>-7.6750000000000007</v>
      </c>
      <c r="H14" s="85">
        <v>-8.1999999999999993</v>
      </c>
      <c r="I14" s="14">
        <v>-10.4</v>
      </c>
      <c r="J14" s="14">
        <v>-15.7</v>
      </c>
      <c r="K14" s="85">
        <v>-13.613986013985997</v>
      </c>
      <c r="L14" s="91">
        <v>75</v>
      </c>
      <c r="M14" s="24">
        <v>56</v>
      </c>
      <c r="N14" s="87">
        <v>64.919580419580413</v>
      </c>
      <c r="O14" s="136">
        <v>1014.7</v>
      </c>
      <c r="P14" s="21">
        <v>1008.2</v>
      </c>
      <c r="Q14" s="73">
        <v>1011.6688811188801</v>
      </c>
      <c r="R14" s="78">
        <v>8.5</v>
      </c>
      <c r="S14" s="68">
        <v>5</v>
      </c>
      <c r="T14" s="25">
        <v>2.2999999999999998</v>
      </c>
      <c r="U14" s="280" t="s">
        <v>88</v>
      </c>
      <c r="V14" s="282" t="s">
        <v>212</v>
      </c>
      <c r="W14" s="16">
        <v>3.6</v>
      </c>
      <c r="X14" s="17">
        <v>3</v>
      </c>
      <c r="Y14" s="18">
        <v>4</v>
      </c>
      <c r="Z14" s="48">
        <v>11</v>
      </c>
      <c r="AA14" s="395" t="s">
        <v>321</v>
      </c>
      <c r="AB14" s="29"/>
    </row>
    <row r="15" spans="1:29" s="20" customFormat="1" x14ac:dyDescent="0.3">
      <c r="A15" s="43">
        <v>42748</v>
      </c>
      <c r="B15" s="44">
        <v>-4.2</v>
      </c>
      <c r="C15" s="14">
        <v>-1.1000000000000001</v>
      </c>
      <c r="D15" s="14">
        <v>-0.6</v>
      </c>
      <c r="E15" s="14">
        <v>-0.3</v>
      </c>
      <c r="F15" s="14">
        <v>-6.7</v>
      </c>
      <c r="G15" s="33">
        <f t="shared" si="0"/>
        <v>-1.6250000000000002</v>
      </c>
      <c r="H15" s="85">
        <v>-2.7</v>
      </c>
      <c r="I15" s="14">
        <v>-1.9</v>
      </c>
      <c r="J15" s="14">
        <v>-10.4</v>
      </c>
      <c r="K15" s="85">
        <v>-5.7774305555555561</v>
      </c>
      <c r="L15" s="91">
        <v>91</v>
      </c>
      <c r="M15" s="24">
        <v>70</v>
      </c>
      <c r="N15" s="87">
        <v>79.576388888888886</v>
      </c>
      <c r="O15" s="136">
        <v>1012.8</v>
      </c>
      <c r="P15" s="21">
        <v>996.3</v>
      </c>
      <c r="Q15" s="73">
        <v>1002.3218750000007</v>
      </c>
      <c r="R15" s="78">
        <v>9.9</v>
      </c>
      <c r="S15" s="68">
        <v>5</v>
      </c>
      <c r="T15" s="25">
        <v>2.2999999999999998</v>
      </c>
      <c r="U15" s="280" t="s">
        <v>88</v>
      </c>
      <c r="V15" s="283" t="s">
        <v>212</v>
      </c>
      <c r="W15" s="26">
        <v>7.2</v>
      </c>
      <c r="X15" s="27">
        <v>18</v>
      </c>
      <c r="Y15" s="28">
        <v>21</v>
      </c>
      <c r="Z15" s="30">
        <v>15</v>
      </c>
      <c r="AA15" s="396" t="s">
        <v>291</v>
      </c>
      <c r="AB15" s="29"/>
    </row>
    <row r="16" spans="1:29" s="20" customFormat="1" x14ac:dyDescent="0.3">
      <c r="A16" s="43">
        <v>42749</v>
      </c>
      <c r="B16" s="44">
        <v>-1.1000000000000001</v>
      </c>
      <c r="C16" s="14">
        <v>2.9</v>
      </c>
      <c r="D16" s="14">
        <v>-3.2</v>
      </c>
      <c r="E16" s="14">
        <v>3</v>
      </c>
      <c r="F16" s="14">
        <v>-4.5</v>
      </c>
      <c r="G16" s="33">
        <f t="shared" si="0"/>
        <v>-1.1500000000000001</v>
      </c>
      <c r="H16" s="85">
        <v>-0.6</v>
      </c>
      <c r="I16" s="14">
        <v>0.5</v>
      </c>
      <c r="J16" s="14">
        <v>-6.5</v>
      </c>
      <c r="K16" s="85">
        <v>-2.48576388888889</v>
      </c>
      <c r="L16" s="91">
        <v>91</v>
      </c>
      <c r="M16" s="24">
        <v>78</v>
      </c>
      <c r="N16" s="87">
        <v>87.416666666666671</v>
      </c>
      <c r="O16" s="136">
        <v>1008.2</v>
      </c>
      <c r="P16" s="21">
        <v>994.3</v>
      </c>
      <c r="Q16" s="73">
        <v>1000.1541666666664</v>
      </c>
      <c r="R16" s="78">
        <v>1.7</v>
      </c>
      <c r="S16" s="68">
        <v>0.9</v>
      </c>
      <c r="T16" s="25">
        <v>0.1</v>
      </c>
      <c r="U16" s="280" t="s">
        <v>98</v>
      </c>
      <c r="V16" s="283" t="s">
        <v>212</v>
      </c>
      <c r="W16" s="26">
        <v>3.6</v>
      </c>
      <c r="X16" s="27">
        <v>0.6</v>
      </c>
      <c r="Y16" s="28">
        <v>2</v>
      </c>
      <c r="Z16" s="30">
        <v>36</v>
      </c>
      <c r="AA16" s="396" t="s">
        <v>306</v>
      </c>
      <c r="AB16" s="29"/>
    </row>
    <row r="17" spans="1:28" s="20" customFormat="1" x14ac:dyDescent="0.3">
      <c r="A17" s="43">
        <v>42750</v>
      </c>
      <c r="B17" s="44">
        <v>-4.5999999999999996</v>
      </c>
      <c r="C17" s="14">
        <v>-1.2</v>
      </c>
      <c r="D17" s="14">
        <v>-2.2999999999999998</v>
      </c>
      <c r="E17" s="14">
        <v>-1</v>
      </c>
      <c r="F17" s="14">
        <v>-5.9</v>
      </c>
      <c r="G17" s="33">
        <f t="shared" si="0"/>
        <v>-2.5999999999999996</v>
      </c>
      <c r="H17" s="85">
        <v>-2.9</v>
      </c>
      <c r="I17" s="14">
        <v>-2.8</v>
      </c>
      <c r="J17" s="14">
        <v>-8</v>
      </c>
      <c r="K17" s="85">
        <v>-5.0454861111111136</v>
      </c>
      <c r="L17" s="91">
        <v>90</v>
      </c>
      <c r="M17" s="24">
        <v>81</v>
      </c>
      <c r="N17" s="87">
        <v>85.059027777777771</v>
      </c>
      <c r="O17" s="136">
        <v>1019.7</v>
      </c>
      <c r="P17" s="21">
        <v>1008</v>
      </c>
      <c r="Q17" s="73">
        <v>1014.9145833333328</v>
      </c>
      <c r="R17" s="78">
        <v>5.0999999999999996</v>
      </c>
      <c r="S17" s="68">
        <v>2.2999999999999998</v>
      </c>
      <c r="T17" s="25">
        <v>0.6</v>
      </c>
      <c r="U17" s="280" t="s">
        <v>43</v>
      </c>
      <c r="V17" s="283"/>
      <c r="W17" s="26">
        <v>0</v>
      </c>
      <c r="X17" s="27">
        <v>0</v>
      </c>
      <c r="Y17" s="28">
        <v>0</v>
      </c>
      <c r="Z17" s="30">
        <v>32</v>
      </c>
      <c r="AA17" s="396" t="s">
        <v>307</v>
      </c>
      <c r="AB17" s="29"/>
    </row>
    <row r="18" spans="1:28" s="20" customFormat="1" x14ac:dyDescent="0.3">
      <c r="A18" s="43">
        <v>42751</v>
      </c>
      <c r="B18" s="44">
        <v>-3.5</v>
      </c>
      <c r="C18" s="14">
        <v>-1</v>
      </c>
      <c r="D18" s="14">
        <v>-8</v>
      </c>
      <c r="E18" s="14">
        <v>-1</v>
      </c>
      <c r="F18" s="14">
        <v>-11.7</v>
      </c>
      <c r="G18" s="33">
        <f t="shared" si="0"/>
        <v>-5.125</v>
      </c>
      <c r="H18" s="85">
        <v>-4.2</v>
      </c>
      <c r="I18" s="14">
        <v>-4</v>
      </c>
      <c r="J18" s="14">
        <v>-15.1</v>
      </c>
      <c r="K18" s="85">
        <v>-7.1630281690140833</v>
      </c>
      <c r="L18" s="91">
        <v>85</v>
      </c>
      <c r="M18" s="24">
        <v>73</v>
      </c>
      <c r="N18" s="87">
        <v>79.936619718309856</v>
      </c>
      <c r="O18" s="136">
        <v>1024.7</v>
      </c>
      <c r="P18" s="21">
        <v>1019.3</v>
      </c>
      <c r="Q18" s="73">
        <v>1021.5359154929588</v>
      </c>
      <c r="R18" s="78">
        <v>3.4</v>
      </c>
      <c r="S18" s="68">
        <v>1.9</v>
      </c>
      <c r="T18" s="25">
        <v>0.6</v>
      </c>
      <c r="U18" s="280" t="s">
        <v>84</v>
      </c>
      <c r="V18" s="283" t="s">
        <v>214</v>
      </c>
      <c r="W18" s="26">
        <v>0</v>
      </c>
      <c r="X18" s="27">
        <v>0</v>
      </c>
      <c r="Y18" s="28">
        <v>0</v>
      </c>
      <c r="Z18" s="30">
        <v>31</v>
      </c>
      <c r="AA18" s="396" t="s">
        <v>291</v>
      </c>
      <c r="AB18" s="29"/>
    </row>
    <row r="19" spans="1:28" s="20" customFormat="1" x14ac:dyDescent="0.3">
      <c r="A19" s="43">
        <v>42752</v>
      </c>
      <c r="B19" s="44">
        <v>-10.5</v>
      </c>
      <c r="C19" s="14">
        <v>-3.3</v>
      </c>
      <c r="D19" s="14">
        <v>-3.9</v>
      </c>
      <c r="E19" s="14">
        <v>-0.3</v>
      </c>
      <c r="F19" s="14">
        <v>-14.8</v>
      </c>
      <c r="G19" s="33">
        <f t="shared" si="0"/>
        <v>-5.4</v>
      </c>
      <c r="H19" s="85">
        <v>-6.5</v>
      </c>
      <c r="I19" s="14">
        <v>-4.0999999999999996</v>
      </c>
      <c r="J19" s="14">
        <v>-19.100000000000001</v>
      </c>
      <c r="K19" s="85">
        <v>-10.624305555555573</v>
      </c>
      <c r="L19" s="91">
        <v>85</v>
      </c>
      <c r="M19" s="24">
        <v>60</v>
      </c>
      <c r="N19" s="87">
        <v>72.440972222222229</v>
      </c>
      <c r="O19" s="136">
        <v>1033.0999999999999</v>
      </c>
      <c r="P19" s="21">
        <v>1024.5</v>
      </c>
      <c r="Q19" s="73">
        <v>1028.8534722222221</v>
      </c>
      <c r="R19" s="78">
        <v>7.2</v>
      </c>
      <c r="S19" s="68">
        <v>2.7</v>
      </c>
      <c r="T19" s="25">
        <v>1.3</v>
      </c>
      <c r="U19" s="280" t="s">
        <v>99</v>
      </c>
      <c r="V19" s="283"/>
      <c r="W19" s="26">
        <v>0</v>
      </c>
      <c r="X19" s="27">
        <v>0</v>
      </c>
      <c r="Y19" s="28">
        <v>0</v>
      </c>
      <c r="Z19" s="30">
        <v>29</v>
      </c>
      <c r="AA19" s="396" t="s">
        <v>321</v>
      </c>
      <c r="AB19" s="29"/>
    </row>
    <row r="20" spans="1:28" s="20" customFormat="1" x14ac:dyDescent="0.3">
      <c r="A20" s="43">
        <v>42753</v>
      </c>
      <c r="B20" s="44">
        <v>-4.3</v>
      </c>
      <c r="C20" s="14">
        <v>-3.1</v>
      </c>
      <c r="D20" s="14">
        <v>-4</v>
      </c>
      <c r="E20" s="14">
        <v>-3</v>
      </c>
      <c r="F20" s="14">
        <v>-7.5</v>
      </c>
      <c r="G20" s="33">
        <f t="shared" si="0"/>
        <v>-3.85</v>
      </c>
      <c r="H20" s="85">
        <v>-3.9</v>
      </c>
      <c r="I20" s="14">
        <v>-7.8</v>
      </c>
      <c r="J20" s="14">
        <v>-12.6</v>
      </c>
      <c r="K20" s="85">
        <v>-8.6333333333333275</v>
      </c>
      <c r="L20" s="91">
        <v>74</v>
      </c>
      <c r="M20" s="24">
        <v>65</v>
      </c>
      <c r="N20" s="87">
        <v>70.017361111111114</v>
      </c>
      <c r="O20" s="136">
        <v>1037.4000000000001</v>
      </c>
      <c r="P20" s="21">
        <v>1032.9000000000001</v>
      </c>
      <c r="Q20" s="73">
        <v>1035.4833333333329</v>
      </c>
      <c r="R20" s="78">
        <v>6.8</v>
      </c>
      <c r="S20" s="68">
        <v>3.2</v>
      </c>
      <c r="T20" s="25">
        <v>1.9</v>
      </c>
      <c r="U20" s="280" t="s">
        <v>99</v>
      </c>
      <c r="V20" s="283"/>
      <c r="W20" s="26">
        <v>0</v>
      </c>
      <c r="X20" s="27">
        <v>0</v>
      </c>
      <c r="Y20" s="28">
        <v>0</v>
      </c>
      <c r="Z20" s="30">
        <v>28</v>
      </c>
      <c r="AA20" s="396" t="s">
        <v>291</v>
      </c>
      <c r="AB20" s="29"/>
    </row>
    <row r="21" spans="1:28" s="20" customFormat="1" x14ac:dyDescent="0.3">
      <c r="A21" s="43">
        <v>42754</v>
      </c>
      <c r="B21" s="44">
        <v>-5.2</v>
      </c>
      <c r="C21" s="14">
        <v>-2.5</v>
      </c>
      <c r="D21" s="14">
        <v>-13.6</v>
      </c>
      <c r="E21" s="14">
        <v>-2.2999999999999998</v>
      </c>
      <c r="F21" s="14">
        <v>-18.2</v>
      </c>
      <c r="G21" s="71">
        <f t="shared" si="0"/>
        <v>-8.7249999999999996</v>
      </c>
      <c r="H21" s="85">
        <v>-7.9</v>
      </c>
      <c r="I21" s="14">
        <v>-8.9</v>
      </c>
      <c r="J21" s="14">
        <v>-23.9</v>
      </c>
      <c r="K21" s="85">
        <v>-12.944791666666669</v>
      </c>
      <c r="L21" s="91">
        <v>81</v>
      </c>
      <c r="M21" s="24">
        <v>58</v>
      </c>
      <c r="N21" s="87">
        <v>67.503472222222229</v>
      </c>
      <c r="O21" s="136">
        <v>1037.5999999999999</v>
      </c>
      <c r="P21" s="21">
        <v>1035.7</v>
      </c>
      <c r="Q21" s="73">
        <v>1036.6850694444447</v>
      </c>
      <c r="R21" s="78">
        <v>5.4</v>
      </c>
      <c r="S21" s="68">
        <v>3</v>
      </c>
      <c r="T21" s="25">
        <v>1</v>
      </c>
      <c r="U21" s="280" t="s">
        <v>99</v>
      </c>
      <c r="V21" s="283"/>
      <c r="W21" s="26">
        <v>0</v>
      </c>
      <c r="X21" s="27">
        <v>0</v>
      </c>
      <c r="Y21" s="28">
        <v>0</v>
      </c>
      <c r="Z21" s="30">
        <v>26</v>
      </c>
      <c r="AA21" s="396" t="s">
        <v>321</v>
      </c>
      <c r="AB21" s="29"/>
    </row>
    <row r="22" spans="1:28" s="20" customFormat="1" x14ac:dyDescent="0.3">
      <c r="A22" s="43">
        <v>42755</v>
      </c>
      <c r="B22" s="44">
        <v>-18.899999999999999</v>
      </c>
      <c r="C22" s="14">
        <v>-5.2</v>
      </c>
      <c r="D22" s="14">
        <v>-5.2</v>
      </c>
      <c r="E22" s="14">
        <v>-4.0999999999999996</v>
      </c>
      <c r="F22" s="14">
        <v>-21.3</v>
      </c>
      <c r="G22" s="71">
        <f t="shared" si="0"/>
        <v>-8.625</v>
      </c>
      <c r="H22" s="85">
        <v>-11.1</v>
      </c>
      <c r="I22" s="14">
        <v>-9.5</v>
      </c>
      <c r="J22" s="14">
        <v>-27</v>
      </c>
      <c r="K22" s="85">
        <v>-16.426071428571429</v>
      </c>
      <c r="L22" s="91">
        <v>73</v>
      </c>
      <c r="M22" s="24">
        <v>59</v>
      </c>
      <c r="N22" s="87">
        <v>64.507142857142853</v>
      </c>
      <c r="O22" s="136">
        <v>1037.5</v>
      </c>
      <c r="P22" s="21">
        <v>1033.7</v>
      </c>
      <c r="Q22" s="73">
        <v>1035.6993031358886</v>
      </c>
      <c r="R22" s="78">
        <v>2.4</v>
      </c>
      <c r="S22" s="68">
        <v>1.2</v>
      </c>
      <c r="T22" s="25">
        <v>0.3</v>
      </c>
      <c r="U22" s="280" t="s">
        <v>49</v>
      </c>
      <c r="V22" s="283"/>
      <c r="W22" s="26">
        <v>0</v>
      </c>
      <c r="X22" s="27">
        <v>0</v>
      </c>
      <c r="Y22" s="28">
        <v>0</v>
      </c>
      <c r="Z22" s="30">
        <v>25</v>
      </c>
      <c r="AA22" s="396" t="s">
        <v>291</v>
      </c>
      <c r="AB22" s="29"/>
    </row>
    <row r="23" spans="1:28" s="20" customFormat="1" x14ac:dyDescent="0.3">
      <c r="A23" s="43">
        <v>42756</v>
      </c>
      <c r="B23" s="44">
        <v>-4.9000000000000004</v>
      </c>
      <c r="C23" s="14">
        <v>-2.4</v>
      </c>
      <c r="D23" s="14">
        <v>-3.3</v>
      </c>
      <c r="E23" s="14">
        <v>-1.5</v>
      </c>
      <c r="F23" s="14">
        <v>-5.0999999999999996</v>
      </c>
      <c r="G23" s="71">
        <f t="shared" si="0"/>
        <v>-3.4750000000000001</v>
      </c>
      <c r="H23" s="85">
        <v>-3.7</v>
      </c>
      <c r="I23" s="14">
        <v>-6.7</v>
      </c>
      <c r="J23" s="14">
        <v>-10</v>
      </c>
      <c r="K23" s="85">
        <v>-8.8503472222222328</v>
      </c>
      <c r="L23" s="91">
        <v>72</v>
      </c>
      <c r="M23" s="24">
        <v>58</v>
      </c>
      <c r="N23" s="87">
        <v>67.670138888888886</v>
      </c>
      <c r="O23" s="136">
        <v>1034.4000000000001</v>
      </c>
      <c r="P23" s="21">
        <v>1032.2</v>
      </c>
      <c r="Q23" s="73">
        <v>1033.7326388888894</v>
      </c>
      <c r="R23" s="78">
        <v>2.4</v>
      </c>
      <c r="S23" s="68">
        <v>1.4</v>
      </c>
      <c r="T23" s="25">
        <v>0.3</v>
      </c>
      <c r="U23" s="280" t="s">
        <v>97</v>
      </c>
      <c r="V23" s="283" t="s">
        <v>211</v>
      </c>
      <c r="W23" s="26">
        <v>0</v>
      </c>
      <c r="X23" s="27">
        <v>0</v>
      </c>
      <c r="Y23" s="28">
        <v>0</v>
      </c>
      <c r="Z23" s="30">
        <v>24.5</v>
      </c>
      <c r="AA23" s="396" t="s">
        <v>291</v>
      </c>
      <c r="AB23" s="29"/>
    </row>
    <row r="24" spans="1:28" s="20" customFormat="1" x14ac:dyDescent="0.3">
      <c r="A24" s="43">
        <v>42757</v>
      </c>
      <c r="B24" s="44">
        <v>-2.8</v>
      </c>
      <c r="C24" s="14">
        <v>-0.8</v>
      </c>
      <c r="D24" s="14">
        <v>-2.2999999999999998</v>
      </c>
      <c r="E24" s="14">
        <v>-3.3</v>
      </c>
      <c r="F24" s="14">
        <v>-0.6</v>
      </c>
      <c r="G24" s="71">
        <f t="shared" si="0"/>
        <v>-2.0499999999999998</v>
      </c>
      <c r="H24" s="85">
        <v>-2.1</v>
      </c>
      <c r="I24" s="14">
        <v>-4.8</v>
      </c>
      <c r="J24" s="14">
        <v>-7.6</v>
      </c>
      <c r="K24" s="85">
        <v>-6.7152777777777768</v>
      </c>
      <c r="L24" s="91">
        <v>80</v>
      </c>
      <c r="M24" s="24">
        <v>62</v>
      </c>
      <c r="N24" s="87">
        <v>70.53125</v>
      </c>
      <c r="O24" s="136">
        <v>1035.5</v>
      </c>
      <c r="P24" s="21">
        <v>1032.8</v>
      </c>
      <c r="Q24" s="73">
        <v>1034.1361111111105</v>
      </c>
      <c r="R24" s="78">
        <v>3.1</v>
      </c>
      <c r="S24" s="68">
        <v>1.8</v>
      </c>
      <c r="T24" s="25">
        <v>0.4</v>
      </c>
      <c r="U24" s="280" t="s">
        <v>47</v>
      </c>
      <c r="V24" s="283"/>
      <c r="W24" s="26">
        <v>0</v>
      </c>
      <c r="X24" s="27">
        <v>0</v>
      </c>
      <c r="Y24" s="28">
        <v>0</v>
      </c>
      <c r="Z24" s="30">
        <v>23.5</v>
      </c>
      <c r="AA24" s="396" t="s">
        <v>291</v>
      </c>
      <c r="AB24" s="29"/>
    </row>
    <row r="25" spans="1:28" s="20" customFormat="1" x14ac:dyDescent="0.3">
      <c r="A25" s="43">
        <v>42758</v>
      </c>
      <c r="B25" s="44">
        <v>-2.6</v>
      </c>
      <c r="C25" s="14">
        <v>-1.6</v>
      </c>
      <c r="D25" s="14">
        <v>-3.2</v>
      </c>
      <c r="E25" s="14">
        <v>-1.5</v>
      </c>
      <c r="F25" s="14">
        <v>-3.4</v>
      </c>
      <c r="G25" s="71">
        <f t="shared" si="0"/>
        <v>-2.6500000000000004</v>
      </c>
      <c r="H25" s="85">
        <v>-2.4</v>
      </c>
      <c r="I25" s="14">
        <v>-5</v>
      </c>
      <c r="J25" s="14">
        <v>-7</v>
      </c>
      <c r="K25" s="85">
        <v>-6.1600706713780893</v>
      </c>
      <c r="L25" s="91">
        <v>79</v>
      </c>
      <c r="M25" s="24">
        <v>72</v>
      </c>
      <c r="N25" s="87">
        <v>75.141342756183747</v>
      </c>
      <c r="O25" s="136">
        <v>1032.9000000000001</v>
      </c>
      <c r="P25" s="21">
        <v>1025.2</v>
      </c>
      <c r="Q25" s="73">
        <v>1028.6773851590108</v>
      </c>
      <c r="R25" s="78">
        <v>5.4</v>
      </c>
      <c r="S25" s="68">
        <v>3.6</v>
      </c>
      <c r="T25" s="25">
        <v>1.1000000000000001</v>
      </c>
      <c r="U25" s="280" t="s">
        <v>88</v>
      </c>
      <c r="V25" s="283"/>
      <c r="W25" s="26">
        <v>0</v>
      </c>
      <c r="X25" s="27">
        <v>0</v>
      </c>
      <c r="Y25" s="28">
        <v>0</v>
      </c>
      <c r="Z25" s="30">
        <v>23</v>
      </c>
      <c r="AA25" s="396" t="s">
        <v>291</v>
      </c>
      <c r="AB25" s="29"/>
    </row>
    <row r="26" spans="1:28" s="20" customFormat="1" x14ac:dyDescent="0.3">
      <c r="A26" s="43">
        <v>42759</v>
      </c>
      <c r="B26" s="44">
        <v>-4.0999999999999996</v>
      </c>
      <c r="C26" s="14">
        <v>-1</v>
      </c>
      <c r="D26" s="14">
        <v>-3.5</v>
      </c>
      <c r="E26" s="14">
        <v>0.5</v>
      </c>
      <c r="F26" s="14">
        <v>-6.4</v>
      </c>
      <c r="G26" s="71">
        <f t="shared" si="0"/>
        <v>-3.0249999999999999</v>
      </c>
      <c r="H26" s="85">
        <v>-3.1</v>
      </c>
      <c r="I26" s="14">
        <v>-5.9</v>
      </c>
      <c r="J26" s="14">
        <v>-8.4</v>
      </c>
      <c r="K26" s="85">
        <v>-7.2381679389312961</v>
      </c>
      <c r="L26" s="91">
        <v>82</v>
      </c>
      <c r="M26" s="24">
        <v>61</v>
      </c>
      <c r="N26" s="87">
        <v>74.026717557251914</v>
      </c>
      <c r="O26" s="136">
        <v>1027.9000000000001</v>
      </c>
      <c r="P26" s="21">
        <v>1016.8</v>
      </c>
      <c r="Q26" s="73">
        <v>1025.4919847328242</v>
      </c>
      <c r="R26" s="78">
        <v>5.8</v>
      </c>
      <c r="S26" s="68">
        <v>4.4000000000000004</v>
      </c>
      <c r="T26" s="25">
        <v>1.1000000000000001</v>
      </c>
      <c r="U26" s="280" t="s">
        <v>99</v>
      </c>
      <c r="V26" s="283" t="s">
        <v>211</v>
      </c>
      <c r="W26" s="26">
        <v>0</v>
      </c>
      <c r="X26" s="27">
        <v>0</v>
      </c>
      <c r="Y26" s="28">
        <v>0</v>
      </c>
      <c r="Z26" s="30">
        <v>22.5</v>
      </c>
      <c r="AA26" s="396" t="s">
        <v>322</v>
      </c>
      <c r="AB26" s="29"/>
    </row>
    <row r="27" spans="1:28" s="20" customFormat="1" x14ac:dyDescent="0.3">
      <c r="A27" s="43">
        <v>42760</v>
      </c>
      <c r="B27" s="44">
        <v>-2.5</v>
      </c>
      <c r="C27" s="14">
        <v>1</v>
      </c>
      <c r="D27" s="14">
        <v>0.3</v>
      </c>
      <c r="E27" s="14">
        <v>1.2</v>
      </c>
      <c r="F27" s="14">
        <v>-3.1</v>
      </c>
      <c r="G27" s="71">
        <f t="shared" si="0"/>
        <v>-0.22500000000000001</v>
      </c>
      <c r="H27" s="85">
        <v>-0.8</v>
      </c>
      <c r="I27" s="14">
        <v>-2.9</v>
      </c>
      <c r="J27" s="14">
        <v>-7.3</v>
      </c>
      <c r="K27" s="85">
        <v>-4.7670138888888935</v>
      </c>
      <c r="L27" s="91">
        <v>82</v>
      </c>
      <c r="M27" s="24">
        <v>69</v>
      </c>
      <c r="N27" s="87">
        <v>74.628472222222229</v>
      </c>
      <c r="O27" s="136">
        <v>1031.4000000000001</v>
      </c>
      <c r="P27" s="21">
        <v>1027.0999999999999</v>
      </c>
      <c r="Q27" s="73">
        <v>1028.6815972222221</v>
      </c>
      <c r="R27" s="78">
        <v>4.8</v>
      </c>
      <c r="S27" s="68">
        <v>2.2999999999999998</v>
      </c>
      <c r="T27" s="25">
        <v>0.7</v>
      </c>
      <c r="U27" s="280" t="s">
        <v>99</v>
      </c>
      <c r="V27" s="283" t="s">
        <v>211</v>
      </c>
      <c r="W27" s="26">
        <v>0</v>
      </c>
      <c r="X27" s="27">
        <v>0</v>
      </c>
      <c r="Y27" s="28">
        <v>0</v>
      </c>
      <c r="Z27" s="30">
        <v>22</v>
      </c>
      <c r="AA27" s="396" t="s">
        <v>291</v>
      </c>
      <c r="AB27" s="29"/>
    </row>
    <row r="28" spans="1:28" s="20" customFormat="1" x14ac:dyDescent="0.3">
      <c r="A28" s="43">
        <v>42761</v>
      </c>
      <c r="B28" s="44">
        <v>-11.7</v>
      </c>
      <c r="C28" s="14">
        <v>0.5</v>
      </c>
      <c r="D28" s="14">
        <v>-11.6</v>
      </c>
      <c r="E28" s="14">
        <v>2</v>
      </c>
      <c r="F28" s="14">
        <v>-15.8</v>
      </c>
      <c r="G28" s="71">
        <f t="shared" si="0"/>
        <v>-8.6</v>
      </c>
      <c r="H28" s="85">
        <v>-6.4</v>
      </c>
      <c r="I28" s="14">
        <v>-2.9</v>
      </c>
      <c r="J28" s="14">
        <v>-21.3</v>
      </c>
      <c r="K28" s="85">
        <v>-13.250694444444445</v>
      </c>
      <c r="L28" s="91">
        <v>83</v>
      </c>
      <c r="M28" s="24">
        <v>25</v>
      </c>
      <c r="N28" s="87">
        <v>60.579861111111114</v>
      </c>
      <c r="O28" s="136">
        <v>1035.3</v>
      </c>
      <c r="P28" s="21">
        <v>1031.2</v>
      </c>
      <c r="Q28" s="73">
        <v>1033.6697916666665</v>
      </c>
      <c r="R28" s="78">
        <v>3.7</v>
      </c>
      <c r="S28" s="68">
        <v>2.6</v>
      </c>
      <c r="T28" s="25">
        <v>0.5</v>
      </c>
      <c r="U28" s="280" t="s">
        <v>99</v>
      </c>
      <c r="V28" s="283" t="s">
        <v>211</v>
      </c>
      <c r="W28" s="26">
        <v>0</v>
      </c>
      <c r="X28" s="27">
        <v>0</v>
      </c>
      <c r="Y28" s="28">
        <v>0</v>
      </c>
      <c r="Z28" s="30">
        <v>22</v>
      </c>
      <c r="AA28" s="396" t="s">
        <v>340</v>
      </c>
      <c r="AB28" s="29"/>
    </row>
    <row r="29" spans="1:28" s="20" customFormat="1" x14ac:dyDescent="0.3">
      <c r="A29" s="43">
        <v>42762</v>
      </c>
      <c r="B29" s="44">
        <v>-14</v>
      </c>
      <c r="C29" s="14">
        <v>-8.8000000000000007</v>
      </c>
      <c r="D29" s="14">
        <v>-11</v>
      </c>
      <c r="E29" s="14">
        <v>-8.8000000000000007</v>
      </c>
      <c r="F29" s="14">
        <v>-17.3</v>
      </c>
      <c r="G29" s="71">
        <f t="shared" si="0"/>
        <v>-11.2</v>
      </c>
      <c r="H29" s="85">
        <v>-12.1</v>
      </c>
      <c r="I29" s="14">
        <v>-13.1</v>
      </c>
      <c r="J29" s="14">
        <v>-23.1</v>
      </c>
      <c r="K29" s="85">
        <v>-16.461754385964905</v>
      </c>
      <c r="L29" s="91">
        <v>75</v>
      </c>
      <c r="M29" s="24">
        <v>61</v>
      </c>
      <c r="N29" s="87">
        <v>69.989473684210523</v>
      </c>
      <c r="O29" s="136">
        <v>1035</v>
      </c>
      <c r="P29" s="21">
        <v>1030.3</v>
      </c>
      <c r="Q29" s="73">
        <v>1032.7771929824555</v>
      </c>
      <c r="R29" s="78">
        <v>4.8</v>
      </c>
      <c r="S29" s="68">
        <v>2.8</v>
      </c>
      <c r="T29" s="25">
        <v>0.7</v>
      </c>
      <c r="U29" s="280" t="s">
        <v>88</v>
      </c>
      <c r="V29" s="283" t="s">
        <v>211</v>
      </c>
      <c r="W29" s="26">
        <v>0</v>
      </c>
      <c r="X29" s="27">
        <v>0</v>
      </c>
      <c r="Y29" s="28">
        <v>0</v>
      </c>
      <c r="Z29" s="30">
        <v>21.5</v>
      </c>
      <c r="AA29" s="396" t="s">
        <v>308</v>
      </c>
      <c r="AB29" s="29"/>
    </row>
    <row r="30" spans="1:28" s="20" customFormat="1" ht="28.8" x14ac:dyDescent="0.3">
      <c r="A30" s="43">
        <v>42763</v>
      </c>
      <c r="B30" s="44">
        <v>-12.1</v>
      </c>
      <c r="C30" s="14">
        <v>-4.9000000000000004</v>
      </c>
      <c r="D30" s="14">
        <v>-13.5</v>
      </c>
      <c r="E30" s="14">
        <v>-4.2</v>
      </c>
      <c r="F30" s="14">
        <v>-15.7</v>
      </c>
      <c r="G30" s="71">
        <f t="shared" si="0"/>
        <v>-11</v>
      </c>
      <c r="H30" s="85">
        <v>-10.5</v>
      </c>
      <c r="I30" s="14">
        <v>-11.8</v>
      </c>
      <c r="J30" s="14">
        <v>-20.5</v>
      </c>
      <c r="K30" s="85">
        <v>-15.708680555555548</v>
      </c>
      <c r="L30" s="91">
        <v>74</v>
      </c>
      <c r="M30" s="24">
        <v>53</v>
      </c>
      <c r="N30" s="87">
        <v>66.229166666666671</v>
      </c>
      <c r="O30" s="136">
        <v>1030.7</v>
      </c>
      <c r="P30" s="21">
        <v>1027.2</v>
      </c>
      <c r="Q30" s="73">
        <v>1028.9069444444444</v>
      </c>
      <c r="R30" s="78">
        <v>2.7</v>
      </c>
      <c r="S30" s="68">
        <v>1.4</v>
      </c>
      <c r="T30" s="25">
        <v>0.5</v>
      </c>
      <c r="U30" s="280" t="s">
        <v>84</v>
      </c>
      <c r="V30" s="283"/>
      <c r="W30" s="26">
        <v>0</v>
      </c>
      <c r="X30" s="27">
        <v>0</v>
      </c>
      <c r="Y30" s="28">
        <v>0</v>
      </c>
      <c r="Z30" s="30">
        <v>21.5</v>
      </c>
      <c r="AA30" s="396" t="s">
        <v>341</v>
      </c>
      <c r="AB30" s="29"/>
    </row>
    <row r="31" spans="1:28" s="20" customFormat="1" x14ac:dyDescent="0.3">
      <c r="A31" s="43">
        <v>42764</v>
      </c>
      <c r="B31" s="44">
        <v>-19.100000000000001</v>
      </c>
      <c r="C31" s="14">
        <v>-4.8</v>
      </c>
      <c r="D31" s="14">
        <v>-12.9</v>
      </c>
      <c r="E31" s="14">
        <v>-3.1</v>
      </c>
      <c r="F31" s="14">
        <v>-19.5</v>
      </c>
      <c r="G31" s="71">
        <f t="shared" si="0"/>
        <v>-12.425000000000001</v>
      </c>
      <c r="H31" s="85">
        <v>-12.6</v>
      </c>
      <c r="I31" s="14">
        <v>-12.2</v>
      </c>
      <c r="J31" s="14">
        <v>-25.1</v>
      </c>
      <c r="K31" s="85">
        <v>-18.853124999999988</v>
      </c>
      <c r="L31" s="91">
        <v>72</v>
      </c>
      <c r="M31" s="24">
        <v>49</v>
      </c>
      <c r="N31" s="87">
        <v>60.309027777777779</v>
      </c>
      <c r="O31" s="136">
        <v>1029.8</v>
      </c>
      <c r="P31" s="21">
        <v>1027.3</v>
      </c>
      <c r="Q31" s="73">
        <v>1028.5614583333336</v>
      </c>
      <c r="R31" s="78">
        <v>2</v>
      </c>
      <c r="S31" s="68">
        <v>1.1000000000000001</v>
      </c>
      <c r="T31" s="25">
        <v>0.3</v>
      </c>
      <c r="U31" s="280" t="s">
        <v>43</v>
      </c>
      <c r="V31" s="283"/>
      <c r="W31" s="26">
        <v>0</v>
      </c>
      <c r="X31" s="27">
        <v>0</v>
      </c>
      <c r="Y31" s="28">
        <v>0</v>
      </c>
      <c r="Z31" s="30">
        <v>21.5</v>
      </c>
      <c r="AA31" s="396" t="s">
        <v>297</v>
      </c>
      <c r="AB31" s="29"/>
    </row>
    <row r="32" spans="1:28" s="20" customFormat="1" x14ac:dyDescent="0.3">
      <c r="A32" s="43">
        <v>42765</v>
      </c>
      <c r="B32" s="44">
        <v>-18</v>
      </c>
      <c r="C32" s="14">
        <v>-2.9</v>
      </c>
      <c r="D32" s="14">
        <v>-11.3</v>
      </c>
      <c r="E32" s="14">
        <v>-1.7</v>
      </c>
      <c r="F32" s="14">
        <v>-18.5</v>
      </c>
      <c r="G32" s="71">
        <f t="shared" si="0"/>
        <v>-10.875</v>
      </c>
      <c r="H32" s="85">
        <v>-11.6</v>
      </c>
      <c r="I32" s="14">
        <v>-9.1</v>
      </c>
      <c r="J32" s="14">
        <v>-24.4</v>
      </c>
      <c r="K32" s="85">
        <v>-17.177622377622381</v>
      </c>
      <c r="L32" s="91">
        <v>75</v>
      </c>
      <c r="M32" s="24">
        <v>52</v>
      </c>
      <c r="N32" s="87">
        <v>63.384615384615387</v>
      </c>
      <c r="O32" s="136">
        <v>1029.3</v>
      </c>
      <c r="P32" s="21">
        <v>1025</v>
      </c>
      <c r="Q32" s="73">
        <v>1027.1748251748256</v>
      </c>
      <c r="R32" s="78">
        <v>2.7</v>
      </c>
      <c r="S32" s="68">
        <v>1.7</v>
      </c>
      <c r="T32" s="25">
        <v>0.6</v>
      </c>
      <c r="U32" s="280" t="s">
        <v>45</v>
      </c>
      <c r="V32" s="283"/>
      <c r="W32" s="26">
        <v>0</v>
      </c>
      <c r="X32" s="27">
        <v>0</v>
      </c>
      <c r="Y32" s="28">
        <v>0</v>
      </c>
      <c r="Z32" s="30">
        <v>21</v>
      </c>
      <c r="AA32" s="396" t="s">
        <v>342</v>
      </c>
      <c r="AB32" s="29"/>
    </row>
    <row r="33" spans="1:28" s="20" customFormat="1" ht="15" thickBot="1" x14ac:dyDescent="0.35">
      <c r="A33" s="43">
        <v>42766</v>
      </c>
      <c r="B33" s="46">
        <v>-11.5</v>
      </c>
      <c r="C33" s="22">
        <v>-2.8</v>
      </c>
      <c r="D33" s="22">
        <v>-0.5</v>
      </c>
      <c r="E33" s="22">
        <v>0.5</v>
      </c>
      <c r="F33" s="22">
        <v>-14.1</v>
      </c>
      <c r="G33" s="22">
        <f>(B33+C33+2*D33)/4</f>
        <v>-3.8250000000000002</v>
      </c>
      <c r="H33" s="86">
        <v>-5.6</v>
      </c>
      <c r="I33" s="22">
        <v>-3.7</v>
      </c>
      <c r="J33" s="22">
        <v>-18.8</v>
      </c>
      <c r="K33" s="86">
        <v>-10.208710801393726</v>
      </c>
      <c r="L33" s="92">
        <v>82</v>
      </c>
      <c r="M33" s="74">
        <v>61</v>
      </c>
      <c r="N33" s="88">
        <v>69.881533101045292</v>
      </c>
      <c r="O33" s="137">
        <v>1025.5999999999999</v>
      </c>
      <c r="P33" s="75">
        <v>1023.4</v>
      </c>
      <c r="Q33" s="76">
        <v>1023.8576388888885</v>
      </c>
      <c r="R33" s="80">
        <v>7.5</v>
      </c>
      <c r="S33" s="70">
        <v>4.4000000000000004</v>
      </c>
      <c r="T33" s="47">
        <v>1.8</v>
      </c>
      <c r="U33" s="284" t="s">
        <v>88</v>
      </c>
      <c r="V33" s="285"/>
      <c r="W33" s="49">
        <v>0</v>
      </c>
      <c r="X33" s="50">
        <v>0</v>
      </c>
      <c r="Y33" s="51">
        <v>0</v>
      </c>
      <c r="Z33" s="52">
        <v>21</v>
      </c>
      <c r="AA33" s="397" t="s">
        <v>291</v>
      </c>
      <c r="AB33" s="29"/>
    </row>
    <row r="34" spans="1:28" s="38" customFormat="1" x14ac:dyDescent="0.3">
      <c r="A34" s="43">
        <v>42767</v>
      </c>
      <c r="B34" s="82">
        <v>-0.2</v>
      </c>
      <c r="C34" s="33">
        <v>2.1</v>
      </c>
      <c r="D34" s="33">
        <v>2.2999999999999998</v>
      </c>
      <c r="E34" s="33">
        <v>2.5</v>
      </c>
      <c r="F34" s="33">
        <v>-0.5</v>
      </c>
      <c r="G34" s="83">
        <f>(B34+C34+2*D34)/4</f>
        <v>1.625</v>
      </c>
      <c r="H34" s="90">
        <v>1.1000000000000001</v>
      </c>
      <c r="I34" s="33">
        <v>-1.6</v>
      </c>
      <c r="J34" s="33">
        <v>-5.3</v>
      </c>
      <c r="K34" s="90">
        <v>-3.3819444444444438</v>
      </c>
      <c r="L34" s="133">
        <v>83</v>
      </c>
      <c r="M34" s="34">
        <v>63</v>
      </c>
      <c r="N34" s="128">
        <v>72.065972222222229</v>
      </c>
      <c r="O34" s="138">
        <v>1025.9000000000001</v>
      </c>
      <c r="P34" s="35">
        <v>1022.9</v>
      </c>
      <c r="Q34" s="77">
        <v>1024.284027777778</v>
      </c>
      <c r="R34" s="130">
        <v>6.5</v>
      </c>
      <c r="S34" s="36">
        <v>3.3</v>
      </c>
      <c r="T34" s="36">
        <v>1.3</v>
      </c>
      <c r="U34" s="278" t="s">
        <v>88</v>
      </c>
      <c r="V34" s="286" t="s">
        <v>212</v>
      </c>
      <c r="W34" s="123">
        <v>3.6</v>
      </c>
      <c r="X34" s="124">
        <v>5</v>
      </c>
      <c r="Y34" s="125">
        <v>2</v>
      </c>
      <c r="Z34" s="131">
        <v>21</v>
      </c>
      <c r="AA34" s="394" t="s">
        <v>291</v>
      </c>
      <c r="AB34" s="37"/>
    </row>
    <row r="35" spans="1:28" s="20" customFormat="1" x14ac:dyDescent="0.3">
      <c r="A35" s="43">
        <v>42768</v>
      </c>
      <c r="B35" s="44">
        <v>1.5</v>
      </c>
      <c r="C35" s="14">
        <v>2.4</v>
      </c>
      <c r="D35" s="14">
        <v>2</v>
      </c>
      <c r="E35" s="14">
        <v>0.5</v>
      </c>
      <c r="F35" s="14">
        <v>0.9</v>
      </c>
      <c r="G35" s="83">
        <f>(B35+C35+2*D35)/4</f>
        <v>1.9750000000000001</v>
      </c>
      <c r="H35" s="85">
        <v>1.8</v>
      </c>
      <c r="I35" s="14">
        <v>0.6</v>
      </c>
      <c r="J35" s="14">
        <v>-3.9</v>
      </c>
      <c r="K35" s="85">
        <v>-0.45406360424028058</v>
      </c>
      <c r="L35" s="91">
        <v>92</v>
      </c>
      <c r="M35" s="24">
        <v>65</v>
      </c>
      <c r="N35" s="87">
        <v>85.289752650176681</v>
      </c>
      <c r="O35" s="136">
        <v>1022.9</v>
      </c>
      <c r="P35" s="21">
        <v>1016.1</v>
      </c>
      <c r="Q35" s="73">
        <v>1019.3512367491167</v>
      </c>
      <c r="R35" s="78">
        <v>6.8</v>
      </c>
      <c r="S35" s="68">
        <v>3.5</v>
      </c>
      <c r="T35" s="25">
        <v>0.9</v>
      </c>
      <c r="U35" s="280" t="s">
        <v>88</v>
      </c>
      <c r="V35" s="281" t="s">
        <v>215</v>
      </c>
      <c r="W35" s="16">
        <v>3.6</v>
      </c>
      <c r="X35" s="17">
        <v>0.9</v>
      </c>
      <c r="Y35" s="18">
        <v>0</v>
      </c>
      <c r="Z35" s="48">
        <v>23</v>
      </c>
      <c r="AA35" s="395" t="s">
        <v>291</v>
      </c>
      <c r="AB35" s="29"/>
    </row>
    <row r="36" spans="1:28" s="20" customFormat="1" x14ac:dyDescent="0.3">
      <c r="A36" s="43">
        <v>42769</v>
      </c>
      <c r="B36" s="44">
        <v>1.5</v>
      </c>
      <c r="C36" s="14">
        <v>3.4</v>
      </c>
      <c r="D36" s="14">
        <v>1.2</v>
      </c>
      <c r="E36" s="14">
        <v>3.6</v>
      </c>
      <c r="F36" s="14">
        <v>1</v>
      </c>
      <c r="G36" s="83">
        <f>(B36+C36+2*D36)/4</f>
        <v>1.8250000000000002</v>
      </c>
      <c r="H36" s="85">
        <v>1.8</v>
      </c>
      <c r="I36" s="14">
        <v>3.5</v>
      </c>
      <c r="J36" s="14">
        <v>0</v>
      </c>
      <c r="K36" s="85">
        <v>1.0746527777777783</v>
      </c>
      <c r="L36" s="91">
        <v>99</v>
      </c>
      <c r="M36" s="24">
        <v>92</v>
      </c>
      <c r="N36" s="87">
        <v>94.847222222222229</v>
      </c>
      <c r="O36" s="136">
        <v>1016.2</v>
      </c>
      <c r="P36" s="21">
        <v>1011</v>
      </c>
      <c r="Q36" s="73">
        <v>1012.7690972222221</v>
      </c>
      <c r="R36" s="78">
        <v>2.4</v>
      </c>
      <c r="S36" s="68">
        <v>1.2</v>
      </c>
      <c r="T36" s="25">
        <v>0.3</v>
      </c>
      <c r="U36" s="280" t="s">
        <v>99</v>
      </c>
      <c r="V36" s="281" t="s">
        <v>215</v>
      </c>
      <c r="W36" s="16">
        <v>3.6</v>
      </c>
      <c r="X36" s="17">
        <v>1</v>
      </c>
      <c r="Y36" s="18">
        <v>0</v>
      </c>
      <c r="Z36" s="48">
        <v>20.5</v>
      </c>
      <c r="AA36" s="395" t="s">
        <v>309</v>
      </c>
      <c r="AB36" s="29"/>
    </row>
    <row r="37" spans="1:28" s="20" customFormat="1" x14ac:dyDescent="0.3">
      <c r="A37" s="43">
        <v>42770</v>
      </c>
      <c r="B37" s="44">
        <v>0.9</v>
      </c>
      <c r="C37" s="14">
        <v>2.6</v>
      </c>
      <c r="D37" s="14">
        <v>1.8</v>
      </c>
      <c r="E37" s="14">
        <v>2.8</v>
      </c>
      <c r="F37" s="14">
        <v>0.9</v>
      </c>
      <c r="G37" s="83">
        <f>(B37+C37+2*D37)/4</f>
        <v>1.7749999999999999</v>
      </c>
      <c r="H37" s="85">
        <v>1.6</v>
      </c>
      <c r="I37" s="14">
        <v>2.2000000000000002</v>
      </c>
      <c r="J37" s="14">
        <v>0.3</v>
      </c>
      <c r="K37" s="85">
        <v>0.93636363636363662</v>
      </c>
      <c r="L37" s="91">
        <v>96</v>
      </c>
      <c r="M37" s="24">
        <v>95</v>
      </c>
      <c r="N37" s="87">
        <v>95.172248803827756</v>
      </c>
      <c r="O37" s="136">
        <v>1011.9</v>
      </c>
      <c r="P37" s="21">
        <v>1007.3</v>
      </c>
      <c r="Q37" s="73">
        <v>1009.3513888888881</v>
      </c>
      <c r="R37" s="79">
        <v>3.1</v>
      </c>
      <c r="S37" s="69">
        <v>1.4</v>
      </c>
      <c r="T37" s="19">
        <v>0.3</v>
      </c>
      <c r="U37" s="280" t="s">
        <v>99</v>
      </c>
      <c r="V37" s="282" t="s">
        <v>215</v>
      </c>
      <c r="W37" s="16">
        <v>3.6</v>
      </c>
      <c r="X37" s="17">
        <v>0.8</v>
      </c>
      <c r="Y37" s="18">
        <v>0</v>
      </c>
      <c r="Z37" s="48">
        <v>16</v>
      </c>
      <c r="AA37" s="395" t="s">
        <v>310</v>
      </c>
      <c r="AB37" s="29"/>
    </row>
    <row r="38" spans="1:28" s="20" customFormat="1" x14ac:dyDescent="0.3">
      <c r="A38" s="43">
        <v>42771</v>
      </c>
      <c r="B38" s="44"/>
      <c r="C38" s="14"/>
      <c r="D38" s="14"/>
      <c r="E38" s="14"/>
      <c r="F38" s="14"/>
      <c r="G38" s="71"/>
      <c r="H38" s="85"/>
      <c r="I38" s="14"/>
      <c r="J38" s="14"/>
      <c r="K38" s="85"/>
      <c r="L38" s="91"/>
      <c r="M38" s="24"/>
      <c r="N38" s="87"/>
      <c r="O38" s="136">
        <v>1010.2</v>
      </c>
      <c r="P38" s="21">
        <v>1005.3</v>
      </c>
      <c r="Q38" s="73">
        <v>1006.8638888888886</v>
      </c>
      <c r="R38" s="78"/>
      <c r="S38" s="68"/>
      <c r="T38" s="25"/>
      <c r="U38" s="280"/>
      <c r="V38" s="282" t="s">
        <v>215</v>
      </c>
      <c r="W38" s="16">
        <v>3.6</v>
      </c>
      <c r="X38" s="17">
        <v>2.8</v>
      </c>
      <c r="Y38" s="18">
        <v>0</v>
      </c>
      <c r="Z38" s="48">
        <v>14</v>
      </c>
      <c r="AA38" s="395" t="s">
        <v>310</v>
      </c>
      <c r="AB38" s="29"/>
    </row>
    <row r="39" spans="1:28" s="20" customFormat="1" ht="14.4" customHeight="1" x14ac:dyDescent="0.3">
      <c r="A39" s="43">
        <v>42772</v>
      </c>
      <c r="B39" s="44">
        <v>1.2</v>
      </c>
      <c r="C39" s="14">
        <v>2</v>
      </c>
      <c r="D39" s="14">
        <v>1.6</v>
      </c>
      <c r="E39" s="14"/>
      <c r="F39" s="14"/>
      <c r="G39" s="71">
        <f t="shared" ref="G39:G60" si="1">(B39+C39+2*D39)/4</f>
        <v>1.6</v>
      </c>
      <c r="H39" s="85">
        <v>1.6</v>
      </c>
      <c r="I39" s="14">
        <v>1.6</v>
      </c>
      <c r="J39" s="14">
        <v>-0.8</v>
      </c>
      <c r="K39" s="85">
        <v>0.30480769230769184</v>
      </c>
      <c r="L39" s="91">
        <v>92</v>
      </c>
      <c r="M39" s="24">
        <v>86</v>
      </c>
      <c r="N39" s="87">
        <v>89.520408163265301</v>
      </c>
      <c r="O39" s="136">
        <v>1014.8</v>
      </c>
      <c r="P39" s="21">
        <v>1017.2</v>
      </c>
      <c r="Q39" s="73">
        <v>1013.9821011673157</v>
      </c>
      <c r="R39" s="78">
        <v>5.0999999999999996</v>
      </c>
      <c r="S39" s="68">
        <v>2.5</v>
      </c>
      <c r="T39" s="25">
        <v>1</v>
      </c>
      <c r="U39" s="280" t="s">
        <v>46</v>
      </c>
      <c r="V39" s="282" t="s">
        <v>215</v>
      </c>
      <c r="W39" s="16">
        <v>0</v>
      </c>
      <c r="X39" s="17">
        <v>0.1</v>
      </c>
      <c r="Y39" s="18">
        <v>0</v>
      </c>
      <c r="Z39" s="48">
        <v>13</v>
      </c>
      <c r="AA39" s="395" t="s">
        <v>311</v>
      </c>
      <c r="AB39" s="29"/>
    </row>
    <row r="40" spans="1:28" s="20" customFormat="1" x14ac:dyDescent="0.3">
      <c r="A40" s="43">
        <v>42773</v>
      </c>
      <c r="B40" s="44">
        <v>-0.5</v>
      </c>
      <c r="C40" s="14">
        <v>-1.7</v>
      </c>
      <c r="D40" s="14">
        <v>-3.2</v>
      </c>
      <c r="E40" s="14">
        <v>0.8</v>
      </c>
      <c r="F40" s="14">
        <v>-4.9000000000000004</v>
      </c>
      <c r="G40" s="71">
        <f t="shared" si="1"/>
        <v>-2.1500000000000004</v>
      </c>
      <c r="H40" s="85">
        <v>-1.6</v>
      </c>
      <c r="I40" s="14">
        <v>-0.7</v>
      </c>
      <c r="J40" s="14">
        <v>-9.4</v>
      </c>
      <c r="K40" s="85">
        <v>-4.5739583333333336</v>
      </c>
      <c r="L40" s="91">
        <v>90</v>
      </c>
      <c r="M40" s="24">
        <v>70</v>
      </c>
      <c r="N40" s="87">
        <v>80.53125</v>
      </c>
      <c r="O40" s="136">
        <v>1021.2</v>
      </c>
      <c r="P40" s="21">
        <v>1016.8</v>
      </c>
      <c r="Q40" s="73">
        <v>1018.3451388888898</v>
      </c>
      <c r="R40" s="78">
        <v>8.5</v>
      </c>
      <c r="S40" s="68">
        <v>3.6</v>
      </c>
      <c r="T40" s="25">
        <v>2</v>
      </c>
      <c r="U40" s="280" t="s">
        <v>99</v>
      </c>
      <c r="V40" s="282" t="s">
        <v>211</v>
      </c>
      <c r="W40" s="16">
        <v>0</v>
      </c>
      <c r="X40" s="17">
        <v>0</v>
      </c>
      <c r="Y40" s="18">
        <v>0</v>
      </c>
      <c r="Z40" s="48">
        <v>13</v>
      </c>
      <c r="AA40" s="395" t="s">
        <v>312</v>
      </c>
      <c r="AB40" s="29"/>
    </row>
    <row r="41" spans="1:28" s="20" customFormat="1" x14ac:dyDescent="0.3">
      <c r="A41" s="43">
        <v>42774</v>
      </c>
      <c r="B41" s="44">
        <v>-6.3</v>
      </c>
      <c r="C41" s="14">
        <v>-3.9</v>
      </c>
      <c r="D41" s="14">
        <v>-5.0999999999999996</v>
      </c>
      <c r="E41" s="14">
        <v>-3.6</v>
      </c>
      <c r="F41" s="14">
        <v>-6.8</v>
      </c>
      <c r="G41" s="71">
        <f t="shared" si="1"/>
        <v>-5.0999999999999996</v>
      </c>
      <c r="H41" s="85">
        <v>-5.0999999999999996</v>
      </c>
      <c r="I41" s="14">
        <v>-8.6999999999999993</v>
      </c>
      <c r="J41" s="14">
        <v>-10.6</v>
      </c>
      <c r="K41" s="85">
        <v>-9.4487632508834043</v>
      </c>
      <c r="L41" s="91">
        <v>85</v>
      </c>
      <c r="M41" s="24">
        <v>66</v>
      </c>
      <c r="N41" s="87">
        <v>71.777385159010606</v>
      </c>
      <c r="O41" s="136">
        <v>1030.8</v>
      </c>
      <c r="P41" s="21">
        <v>1021</v>
      </c>
      <c r="Q41" s="73">
        <v>1025.8855123674905</v>
      </c>
      <c r="R41" s="78">
        <v>6.8</v>
      </c>
      <c r="S41" s="68">
        <v>4.8</v>
      </c>
      <c r="T41" s="25">
        <v>1.7</v>
      </c>
      <c r="U41" s="280" t="s">
        <v>99</v>
      </c>
      <c r="V41" s="282" t="s">
        <v>212</v>
      </c>
      <c r="W41" s="16">
        <v>3.6</v>
      </c>
      <c r="X41" s="17">
        <v>0.5</v>
      </c>
      <c r="Y41" s="18">
        <v>0.5</v>
      </c>
      <c r="Z41" s="48">
        <v>12.5</v>
      </c>
      <c r="AA41" s="395" t="s">
        <v>312</v>
      </c>
      <c r="AB41" s="29"/>
    </row>
    <row r="42" spans="1:28" s="20" customFormat="1" x14ac:dyDescent="0.3">
      <c r="A42" s="43">
        <v>42775</v>
      </c>
      <c r="B42" s="44">
        <v>-5.7</v>
      </c>
      <c r="C42" s="14">
        <v>-2.7</v>
      </c>
      <c r="D42" s="14">
        <v>-3.3</v>
      </c>
      <c r="E42" s="14">
        <v>-2.2999999999999998</v>
      </c>
      <c r="F42" s="14">
        <v>-5.7</v>
      </c>
      <c r="G42" s="71">
        <f t="shared" si="1"/>
        <v>-3.75</v>
      </c>
      <c r="H42" s="85">
        <v>-4</v>
      </c>
      <c r="I42" s="14">
        <v>-4.9000000000000004</v>
      </c>
      <c r="J42" s="14">
        <v>-9.8000000000000007</v>
      </c>
      <c r="K42" s="85">
        <v>-8.0138408304498281</v>
      </c>
      <c r="L42" s="91">
        <v>88</v>
      </c>
      <c r="M42" s="24">
        <v>62</v>
      </c>
      <c r="N42" s="87">
        <v>74.197231833910038</v>
      </c>
      <c r="O42" s="136">
        <v>1032.8</v>
      </c>
      <c r="P42" s="21">
        <v>1030.5</v>
      </c>
      <c r="Q42" s="73">
        <v>1031.8519031141866</v>
      </c>
      <c r="R42" s="78">
        <v>5.0999999999999996</v>
      </c>
      <c r="S42" s="68">
        <v>2.7</v>
      </c>
      <c r="T42" s="25">
        <v>1.2</v>
      </c>
      <c r="U42" s="280" t="s">
        <v>99</v>
      </c>
      <c r="V42" s="282" t="s">
        <v>212</v>
      </c>
      <c r="W42" s="16">
        <v>3.6</v>
      </c>
      <c r="X42" s="17">
        <v>1</v>
      </c>
      <c r="Y42" s="18">
        <v>0.2</v>
      </c>
      <c r="Z42" s="48">
        <v>13</v>
      </c>
      <c r="AA42" s="395" t="s">
        <v>312</v>
      </c>
      <c r="AB42" s="29"/>
    </row>
    <row r="43" spans="1:28" s="20" customFormat="1" x14ac:dyDescent="0.3">
      <c r="A43" s="43">
        <v>42776</v>
      </c>
      <c r="B43" s="44">
        <v>-3.1</v>
      </c>
      <c r="C43" s="14">
        <v>7.9</v>
      </c>
      <c r="D43" s="14">
        <v>-2.2000000000000002</v>
      </c>
      <c r="E43" s="14">
        <v>8.5</v>
      </c>
      <c r="F43" s="14">
        <v>-5.4</v>
      </c>
      <c r="G43" s="71">
        <f t="shared" si="1"/>
        <v>0.10000000000000009</v>
      </c>
      <c r="H43" s="85">
        <v>0</v>
      </c>
      <c r="I43" s="14">
        <v>1.4</v>
      </c>
      <c r="J43" s="14">
        <v>-6.9</v>
      </c>
      <c r="K43" s="85">
        <v>-3.4142361111111104</v>
      </c>
      <c r="L43" s="91">
        <v>95</v>
      </c>
      <c r="M43" s="24">
        <v>46</v>
      </c>
      <c r="N43" s="87">
        <v>79.177083333333329</v>
      </c>
      <c r="O43" s="136">
        <v>1032.7</v>
      </c>
      <c r="P43" s="21">
        <v>1029.2</v>
      </c>
      <c r="Q43" s="73">
        <v>1031.0361111111113</v>
      </c>
      <c r="R43" s="78">
        <v>2.4</v>
      </c>
      <c r="S43" s="68">
        <v>1.3</v>
      </c>
      <c r="T43" s="25">
        <v>0.3</v>
      </c>
      <c r="U43" s="280" t="s">
        <v>97</v>
      </c>
      <c r="V43" s="282"/>
      <c r="W43" s="16">
        <v>0</v>
      </c>
      <c r="X43" s="17">
        <v>0</v>
      </c>
      <c r="Y43" s="18">
        <v>0</v>
      </c>
      <c r="Z43" s="48">
        <v>13</v>
      </c>
      <c r="AA43" s="395" t="s">
        <v>332</v>
      </c>
      <c r="AB43" s="29"/>
    </row>
    <row r="44" spans="1:28" s="20" customFormat="1" x14ac:dyDescent="0.3">
      <c r="A44" s="43">
        <v>42777</v>
      </c>
      <c r="B44" s="44">
        <v>-9.1</v>
      </c>
      <c r="C44" s="14">
        <v>6</v>
      </c>
      <c r="D44" s="14">
        <v>-3.5</v>
      </c>
      <c r="E44" s="14">
        <v>6.5</v>
      </c>
      <c r="F44" s="14">
        <v>-9.5</v>
      </c>
      <c r="G44" s="71">
        <f t="shared" si="1"/>
        <v>-2.5249999999999999</v>
      </c>
      <c r="H44" s="85">
        <v>-2.8</v>
      </c>
      <c r="I44" s="14">
        <v>-1.5</v>
      </c>
      <c r="J44" s="14">
        <v>-11.6</v>
      </c>
      <c r="K44" s="85">
        <v>-6.478472222222222</v>
      </c>
      <c r="L44" s="91">
        <v>92</v>
      </c>
      <c r="M44" s="24">
        <v>48</v>
      </c>
      <c r="N44" s="87">
        <v>77.329861111111114</v>
      </c>
      <c r="O44" s="136">
        <v>1031.5999999999999</v>
      </c>
      <c r="P44" s="21">
        <v>1029.3</v>
      </c>
      <c r="Q44" s="73">
        <v>1030.4729166666655</v>
      </c>
      <c r="R44" s="78">
        <v>3.1</v>
      </c>
      <c r="S44" s="68">
        <v>1.7</v>
      </c>
      <c r="T44" s="25">
        <v>0.4</v>
      </c>
      <c r="U44" s="280" t="s">
        <v>47</v>
      </c>
      <c r="V44" s="282"/>
      <c r="W44" s="16">
        <v>0</v>
      </c>
      <c r="X44" s="17">
        <v>0</v>
      </c>
      <c r="Y44" s="18">
        <v>0</v>
      </c>
      <c r="Z44" s="48">
        <v>13</v>
      </c>
      <c r="AA44" s="395" t="s">
        <v>302</v>
      </c>
      <c r="AB44" s="29"/>
    </row>
    <row r="45" spans="1:28" s="20" customFormat="1" x14ac:dyDescent="0.3">
      <c r="A45" s="43">
        <v>42778</v>
      </c>
      <c r="B45" s="44">
        <v>-9.4</v>
      </c>
      <c r="C45" s="14">
        <v>5.9</v>
      </c>
      <c r="D45" s="14">
        <v>-3.8</v>
      </c>
      <c r="E45" s="14">
        <v>6.2</v>
      </c>
      <c r="F45" s="14">
        <v>-10</v>
      </c>
      <c r="G45" s="71">
        <f t="shared" si="1"/>
        <v>-2.7749999999999999</v>
      </c>
      <c r="H45" s="85">
        <v>-3.4</v>
      </c>
      <c r="I45" s="14">
        <v>-1.8</v>
      </c>
      <c r="J45" s="14">
        <v>-12.4</v>
      </c>
      <c r="K45" s="85">
        <v>-7.602083333333332</v>
      </c>
      <c r="L45" s="91">
        <v>88</v>
      </c>
      <c r="M45" s="24">
        <v>45</v>
      </c>
      <c r="N45" s="87">
        <v>74.378472222222229</v>
      </c>
      <c r="O45" s="136">
        <v>1035.8</v>
      </c>
      <c r="P45" s="21">
        <v>1031.3</v>
      </c>
      <c r="Q45" s="73">
        <v>1034.0715277777786</v>
      </c>
      <c r="R45" s="78">
        <v>2.4</v>
      </c>
      <c r="S45" s="68">
        <v>1.5</v>
      </c>
      <c r="T45" s="25">
        <v>0.3</v>
      </c>
      <c r="U45" s="280" t="s">
        <v>49</v>
      </c>
      <c r="V45" s="282"/>
      <c r="W45" s="16">
        <v>0</v>
      </c>
      <c r="X45" s="17">
        <v>0</v>
      </c>
      <c r="Y45" s="18">
        <v>0</v>
      </c>
      <c r="Z45" s="48">
        <v>12</v>
      </c>
      <c r="AA45" s="395" t="s">
        <v>298</v>
      </c>
      <c r="AB45" s="29"/>
    </row>
    <row r="46" spans="1:28" s="20" customFormat="1" x14ac:dyDescent="0.3">
      <c r="A46" s="43">
        <v>42779</v>
      </c>
      <c r="B46" s="44">
        <v>-7.7</v>
      </c>
      <c r="C46" s="14">
        <v>1.9</v>
      </c>
      <c r="D46" s="14">
        <v>-6</v>
      </c>
      <c r="E46" s="14">
        <v>2.2999999999999998</v>
      </c>
      <c r="F46" s="14">
        <v>-8.8000000000000007</v>
      </c>
      <c r="G46" s="71">
        <f t="shared" si="1"/>
        <v>-4.45</v>
      </c>
      <c r="H46" s="85">
        <v>-4.0999999999999996</v>
      </c>
      <c r="I46" s="14">
        <v>-7</v>
      </c>
      <c r="J46" s="14">
        <v>-11.6</v>
      </c>
      <c r="K46" s="85">
        <v>-9.5233215547703178</v>
      </c>
      <c r="L46" s="91">
        <v>85</v>
      </c>
      <c r="M46" s="24">
        <v>44</v>
      </c>
      <c r="N46" s="87">
        <v>67.890459363957604</v>
      </c>
      <c r="O46" s="136">
        <v>1038.3</v>
      </c>
      <c r="P46" s="21">
        <v>1035.3</v>
      </c>
      <c r="Q46" s="73">
        <v>1036.5720848056542</v>
      </c>
      <c r="R46" s="78">
        <v>4.8</v>
      </c>
      <c r="S46" s="68">
        <v>2.8</v>
      </c>
      <c r="T46" s="25">
        <v>0.9</v>
      </c>
      <c r="U46" s="280" t="s">
        <v>92</v>
      </c>
      <c r="V46" s="283"/>
      <c r="W46" s="26">
        <v>0</v>
      </c>
      <c r="X46" s="27">
        <v>0</v>
      </c>
      <c r="Y46" s="28">
        <v>0</v>
      </c>
      <c r="Z46" s="30">
        <v>12</v>
      </c>
      <c r="AA46" s="396" t="s">
        <v>298</v>
      </c>
      <c r="AB46" s="29"/>
    </row>
    <row r="47" spans="1:28" s="20" customFormat="1" x14ac:dyDescent="0.3">
      <c r="A47" s="43">
        <v>42780</v>
      </c>
      <c r="B47" s="44">
        <v>-11.6</v>
      </c>
      <c r="C47" s="14">
        <v>-0.2</v>
      </c>
      <c r="D47" s="14">
        <v>-4.5</v>
      </c>
      <c r="E47" s="14">
        <v>0.7</v>
      </c>
      <c r="F47" s="14">
        <v>-11.7</v>
      </c>
      <c r="G47" s="71">
        <f t="shared" si="1"/>
        <v>-5.1999999999999993</v>
      </c>
      <c r="H47" s="85">
        <v>-5.2</v>
      </c>
      <c r="I47" s="14">
        <v>-5</v>
      </c>
      <c r="J47" s="14">
        <v>-14.5</v>
      </c>
      <c r="K47" s="85">
        <v>-8.66909722222222</v>
      </c>
      <c r="L47" s="91">
        <v>88</v>
      </c>
      <c r="M47" s="24">
        <v>62</v>
      </c>
      <c r="N47" s="87">
        <v>77.097222222222229</v>
      </c>
      <c r="O47" s="136">
        <v>1037.9000000000001</v>
      </c>
      <c r="P47" s="21">
        <v>1035.2</v>
      </c>
      <c r="Q47" s="73">
        <v>1036.2725694444441</v>
      </c>
      <c r="R47" s="78">
        <v>4.4000000000000004</v>
      </c>
      <c r="S47" s="68">
        <v>2.5</v>
      </c>
      <c r="T47" s="25">
        <v>0.8</v>
      </c>
      <c r="U47" s="280" t="s">
        <v>88</v>
      </c>
      <c r="V47" s="283"/>
      <c r="W47" s="26">
        <v>0</v>
      </c>
      <c r="X47" s="27">
        <v>0</v>
      </c>
      <c r="Y47" s="28">
        <v>0</v>
      </c>
      <c r="Z47" s="30">
        <v>11.5</v>
      </c>
      <c r="AA47" s="396" t="s">
        <v>332</v>
      </c>
      <c r="AB47" s="29"/>
    </row>
    <row r="48" spans="1:28" s="20" customFormat="1" x14ac:dyDescent="0.3">
      <c r="A48" s="43">
        <v>42781</v>
      </c>
      <c r="B48" s="44">
        <v>-5.7</v>
      </c>
      <c r="C48" s="14">
        <v>4</v>
      </c>
      <c r="D48" s="14">
        <v>-3.4</v>
      </c>
      <c r="E48" s="14">
        <v>5.8</v>
      </c>
      <c r="F48" s="14">
        <v>-5.9</v>
      </c>
      <c r="G48" s="71">
        <f t="shared" si="1"/>
        <v>-2.125</v>
      </c>
      <c r="H48" s="85">
        <v>-2.5</v>
      </c>
      <c r="I48" s="14">
        <v>-1.2</v>
      </c>
      <c r="J48" s="14">
        <v>-7.6</v>
      </c>
      <c r="K48" s="85">
        <v>-5.3895833333333316</v>
      </c>
      <c r="L48" s="91">
        <v>91</v>
      </c>
      <c r="M48" s="24">
        <v>59</v>
      </c>
      <c r="N48" s="87">
        <v>81.166666666666671</v>
      </c>
      <c r="O48" s="136">
        <v>1038.3</v>
      </c>
      <c r="P48" s="21">
        <v>1035.9000000000001</v>
      </c>
      <c r="Q48" s="306">
        <v>1036.9451388888886</v>
      </c>
      <c r="R48" s="78">
        <v>2.7</v>
      </c>
      <c r="S48" s="68">
        <v>1.7</v>
      </c>
      <c r="T48" s="25">
        <v>0.5</v>
      </c>
      <c r="U48" s="280" t="s">
        <v>49</v>
      </c>
      <c r="V48" s="283"/>
      <c r="W48" s="26">
        <v>0</v>
      </c>
      <c r="X48" s="27">
        <v>0</v>
      </c>
      <c r="Y48" s="28">
        <v>0</v>
      </c>
      <c r="Z48" s="30">
        <v>11</v>
      </c>
      <c r="AA48" s="396" t="s">
        <v>299</v>
      </c>
      <c r="AB48" s="29"/>
    </row>
    <row r="49" spans="1:33" s="20" customFormat="1" x14ac:dyDescent="0.3">
      <c r="A49" s="43">
        <v>42782</v>
      </c>
      <c r="B49" s="44">
        <v>-3.4</v>
      </c>
      <c r="C49" s="14">
        <v>-2.2999999999999998</v>
      </c>
      <c r="D49" s="14">
        <v>-2</v>
      </c>
      <c r="E49" s="14">
        <v>-2</v>
      </c>
      <c r="F49" s="14">
        <v>-5.5</v>
      </c>
      <c r="G49" s="71">
        <f t="shared" si="1"/>
        <v>-2.4249999999999998</v>
      </c>
      <c r="H49" s="85">
        <v>-2.8</v>
      </c>
      <c r="I49" s="14">
        <v>-3.6</v>
      </c>
      <c r="J49" s="14">
        <v>-7.6</v>
      </c>
      <c r="K49" s="85">
        <v>-4.7885416666666698</v>
      </c>
      <c r="L49" s="91">
        <v>89</v>
      </c>
      <c r="M49" s="24">
        <v>84</v>
      </c>
      <c r="N49" s="87">
        <v>86.440972222222229</v>
      </c>
      <c r="O49" s="136">
        <v>1037.4000000000001</v>
      </c>
      <c r="P49" s="21">
        <v>1030.5999999999999</v>
      </c>
      <c r="Q49" s="306">
        <v>1034.5704861111114</v>
      </c>
      <c r="R49" s="78">
        <v>4.4000000000000004</v>
      </c>
      <c r="S49" s="68">
        <v>2.8</v>
      </c>
      <c r="T49" s="25">
        <v>0.8</v>
      </c>
      <c r="U49" s="280" t="s">
        <v>43</v>
      </c>
      <c r="V49" s="283"/>
      <c r="W49" s="26">
        <v>0</v>
      </c>
      <c r="X49" s="27">
        <v>0</v>
      </c>
      <c r="Y49" s="28">
        <v>0</v>
      </c>
      <c r="Z49" s="30">
        <v>10.5</v>
      </c>
      <c r="AA49" s="396" t="s">
        <v>313</v>
      </c>
      <c r="AB49" s="29"/>
    </row>
    <row r="50" spans="1:33" s="20" customFormat="1" x14ac:dyDescent="0.3">
      <c r="A50" s="43">
        <v>42783</v>
      </c>
      <c r="B50" s="44">
        <v>-2.1</v>
      </c>
      <c r="C50" s="14">
        <v>2.2999999999999998</v>
      </c>
      <c r="D50" s="14">
        <v>-0.3</v>
      </c>
      <c r="E50" s="14">
        <v>2.8</v>
      </c>
      <c r="F50" s="14">
        <v>-2.2000000000000002</v>
      </c>
      <c r="G50" s="71">
        <f t="shared" si="1"/>
        <v>-0.10000000000000006</v>
      </c>
      <c r="H50" s="85">
        <v>-0.5</v>
      </c>
      <c r="I50" s="14">
        <v>-0.4</v>
      </c>
      <c r="J50" s="14">
        <v>-4.0999999999999996</v>
      </c>
      <c r="K50" s="85">
        <v>-2.5725694444444445</v>
      </c>
      <c r="L50" s="91">
        <v>95</v>
      </c>
      <c r="M50" s="24">
        <v>72</v>
      </c>
      <c r="N50" s="87">
        <v>86.378472222222229</v>
      </c>
      <c r="O50" s="21">
        <v>1030.8</v>
      </c>
      <c r="P50" s="21">
        <v>1021.9</v>
      </c>
      <c r="Q50" s="306">
        <v>1024.9767361111117</v>
      </c>
      <c r="R50" s="78">
        <v>4.8</v>
      </c>
      <c r="S50" s="68">
        <v>2.2999999999999998</v>
      </c>
      <c r="T50" s="25">
        <v>0.6</v>
      </c>
      <c r="U50" s="280" t="s">
        <v>49</v>
      </c>
      <c r="V50" s="283" t="s">
        <v>212</v>
      </c>
      <c r="W50" s="26">
        <v>3.6</v>
      </c>
      <c r="X50" s="27">
        <v>1.3</v>
      </c>
      <c r="Y50" s="28">
        <v>2</v>
      </c>
      <c r="Z50" s="30">
        <v>10</v>
      </c>
      <c r="AA50" s="396" t="s">
        <v>313</v>
      </c>
      <c r="AB50" s="29"/>
    </row>
    <row r="51" spans="1:33" s="20" customFormat="1" ht="28.8" x14ac:dyDescent="0.3">
      <c r="A51" s="43">
        <v>42784</v>
      </c>
      <c r="B51" s="44">
        <v>-1.8</v>
      </c>
      <c r="C51" s="14">
        <v>1.8</v>
      </c>
      <c r="D51" s="14">
        <v>0.8</v>
      </c>
      <c r="E51" s="14">
        <v>2.2999999999999998</v>
      </c>
      <c r="F51" s="14">
        <v>-2.4</v>
      </c>
      <c r="G51" s="71">
        <f t="shared" si="1"/>
        <v>0.4</v>
      </c>
      <c r="H51" s="85">
        <v>0.2</v>
      </c>
      <c r="I51" s="14">
        <v>0.5</v>
      </c>
      <c r="J51" s="14">
        <v>-3.9</v>
      </c>
      <c r="K51" s="85">
        <v>-1.0020833333333341</v>
      </c>
      <c r="L51" s="91">
        <v>95</v>
      </c>
      <c r="M51" s="24">
        <v>86</v>
      </c>
      <c r="N51" s="87">
        <v>91.739583333333329</v>
      </c>
      <c r="O51" s="136">
        <v>1026.9000000000001</v>
      </c>
      <c r="P51" s="21">
        <v>1022</v>
      </c>
      <c r="Q51" s="306">
        <v>1024.1232638888889</v>
      </c>
      <c r="R51" s="78">
        <v>1.7</v>
      </c>
      <c r="S51" s="68">
        <v>0.9</v>
      </c>
      <c r="T51" s="25">
        <v>0.1</v>
      </c>
      <c r="U51" s="280" t="s">
        <v>97</v>
      </c>
      <c r="V51" s="283" t="s">
        <v>216</v>
      </c>
      <c r="W51" s="26">
        <v>3.6</v>
      </c>
      <c r="X51" s="27">
        <v>0.6</v>
      </c>
      <c r="Y51" s="28">
        <v>0</v>
      </c>
      <c r="Z51" s="30">
        <v>12</v>
      </c>
      <c r="AA51" s="396" t="s">
        <v>314</v>
      </c>
      <c r="AB51" s="29"/>
    </row>
    <row r="52" spans="1:33" s="20" customFormat="1" x14ac:dyDescent="0.3">
      <c r="A52" s="43">
        <v>42785</v>
      </c>
      <c r="B52" s="44">
        <v>0.4</v>
      </c>
      <c r="C52" s="14">
        <v>5.9</v>
      </c>
      <c r="D52" s="14">
        <v>-1.1000000000000001</v>
      </c>
      <c r="E52" s="14">
        <v>6.2</v>
      </c>
      <c r="F52" s="14">
        <v>-1.3</v>
      </c>
      <c r="G52" s="71">
        <f>(B52+C52+2*D52)/4</f>
        <v>1.0250000000000001</v>
      </c>
      <c r="H52" s="85">
        <v>1.3</v>
      </c>
      <c r="I52" s="14">
        <v>4.9000000000000004</v>
      </c>
      <c r="J52" s="14">
        <v>-2.2000000000000002</v>
      </c>
      <c r="K52" s="85">
        <v>-4.0277777777777052E-2</v>
      </c>
      <c r="L52" s="91">
        <v>99</v>
      </c>
      <c r="M52" s="24">
        <v>71</v>
      </c>
      <c r="N52" s="87">
        <v>91.288194444444443</v>
      </c>
      <c r="O52" s="136">
        <v>1026.9000000000001</v>
      </c>
      <c r="P52" s="21">
        <v>1023</v>
      </c>
      <c r="Q52" s="73">
        <v>1025.1333333333332</v>
      </c>
      <c r="R52" s="78">
        <v>4.0999999999999996</v>
      </c>
      <c r="S52" s="68">
        <v>2.5</v>
      </c>
      <c r="T52" s="25">
        <v>1</v>
      </c>
      <c r="U52" s="280" t="s">
        <v>43</v>
      </c>
      <c r="V52" s="283" t="s">
        <v>216</v>
      </c>
      <c r="W52" s="26">
        <v>0</v>
      </c>
      <c r="X52" s="27">
        <v>0</v>
      </c>
      <c r="Y52" s="28">
        <v>0</v>
      </c>
      <c r="Z52" s="30">
        <v>9.5</v>
      </c>
      <c r="AA52" s="396" t="s">
        <v>333</v>
      </c>
      <c r="AB52" s="29"/>
    </row>
    <row r="53" spans="1:33" s="20" customFormat="1" x14ac:dyDescent="0.3">
      <c r="A53" s="43">
        <v>42786</v>
      </c>
      <c r="B53" s="44">
        <v>-0.9</v>
      </c>
      <c r="C53" s="14">
        <v>0.7</v>
      </c>
      <c r="D53" s="14">
        <v>1.3</v>
      </c>
      <c r="E53" s="14">
        <v>1.5</v>
      </c>
      <c r="F53" s="14">
        <v>-1.1000000000000001</v>
      </c>
      <c r="G53" s="71">
        <f t="shared" si="1"/>
        <v>0.6</v>
      </c>
      <c r="H53" s="85">
        <v>0.2</v>
      </c>
      <c r="I53" s="14">
        <v>-0.1</v>
      </c>
      <c r="J53" s="14">
        <v>-2.1</v>
      </c>
      <c r="K53" s="85">
        <v>-1.2010416666666681</v>
      </c>
      <c r="L53" s="91">
        <v>95</v>
      </c>
      <c r="M53" s="24">
        <v>86</v>
      </c>
      <c r="N53" s="87">
        <v>90.631944444444443</v>
      </c>
      <c r="O53" s="136">
        <v>1023.8</v>
      </c>
      <c r="P53" s="21">
        <v>1015.3</v>
      </c>
      <c r="Q53" s="73">
        <v>1021.1631944444445</v>
      </c>
      <c r="R53" s="78">
        <v>9.5</v>
      </c>
      <c r="S53" s="68">
        <v>5.0999999999999996</v>
      </c>
      <c r="T53" s="25">
        <v>1.9</v>
      </c>
      <c r="U53" s="280" t="s">
        <v>88</v>
      </c>
      <c r="V53" s="283" t="s">
        <v>216</v>
      </c>
      <c r="W53" s="26">
        <v>3.6</v>
      </c>
      <c r="X53" s="27">
        <v>1</v>
      </c>
      <c r="Y53" s="28">
        <v>0</v>
      </c>
      <c r="Z53" s="30">
        <v>8</v>
      </c>
      <c r="AA53" s="396" t="s">
        <v>311</v>
      </c>
      <c r="AB53" s="29"/>
    </row>
    <row r="54" spans="1:33" s="20" customFormat="1" x14ac:dyDescent="0.3">
      <c r="A54" s="43">
        <v>42787</v>
      </c>
      <c r="B54" s="44">
        <v>1.4</v>
      </c>
      <c r="C54" s="14">
        <v>1.2</v>
      </c>
      <c r="D54" s="14">
        <v>1.1000000000000001</v>
      </c>
      <c r="E54" s="14">
        <v>1.7</v>
      </c>
      <c r="F54" s="14">
        <v>0.4</v>
      </c>
      <c r="G54" s="71">
        <f t="shared" si="1"/>
        <v>1.2</v>
      </c>
      <c r="H54" s="85">
        <v>1.3</v>
      </c>
      <c r="I54" s="14">
        <v>0.4</v>
      </c>
      <c r="J54" s="14">
        <v>-0.4</v>
      </c>
      <c r="K54" s="85">
        <v>7.048611111111118E-2</v>
      </c>
      <c r="L54" s="91">
        <v>95</v>
      </c>
      <c r="M54" s="24">
        <v>88</v>
      </c>
      <c r="N54" s="87">
        <v>91.90625</v>
      </c>
      <c r="O54" s="136">
        <v>1015.5</v>
      </c>
      <c r="P54" s="21">
        <v>1008.5</v>
      </c>
      <c r="Q54" s="73">
        <v>1010.7708333333323</v>
      </c>
      <c r="R54" s="78">
        <v>9.9</v>
      </c>
      <c r="S54" s="68">
        <v>5.2</v>
      </c>
      <c r="T54" s="25">
        <v>2</v>
      </c>
      <c r="U54" s="280" t="s">
        <v>88</v>
      </c>
      <c r="V54" s="283" t="s">
        <v>216</v>
      </c>
      <c r="W54" s="26">
        <v>3.6</v>
      </c>
      <c r="X54" s="27">
        <v>7.7</v>
      </c>
      <c r="Y54" s="28">
        <v>0</v>
      </c>
      <c r="Z54" s="30">
        <v>7</v>
      </c>
      <c r="AA54" s="396" t="s">
        <v>310</v>
      </c>
      <c r="AB54" s="29"/>
    </row>
    <row r="55" spans="1:33" s="20" customFormat="1" x14ac:dyDescent="0.3">
      <c r="A55" s="43">
        <v>42788</v>
      </c>
      <c r="B55" s="44">
        <v>-0.4</v>
      </c>
      <c r="C55" s="14">
        <v>2.6</v>
      </c>
      <c r="D55" s="14">
        <v>1.9</v>
      </c>
      <c r="E55" s="14">
        <v>3.6</v>
      </c>
      <c r="F55" s="14">
        <v>-0.8</v>
      </c>
      <c r="G55" s="71">
        <f t="shared" si="1"/>
        <v>1.5</v>
      </c>
      <c r="H55" s="85">
        <v>1.1000000000000001</v>
      </c>
      <c r="I55" s="14">
        <v>2.5</v>
      </c>
      <c r="J55" s="14">
        <v>-1.4</v>
      </c>
      <c r="K55" s="85">
        <v>0.19930555555555526</v>
      </c>
      <c r="L55" s="91">
        <v>96</v>
      </c>
      <c r="M55" s="24">
        <v>88</v>
      </c>
      <c r="N55" s="87">
        <v>93.96875</v>
      </c>
      <c r="O55" s="136">
        <v>1013.9</v>
      </c>
      <c r="P55" s="21">
        <v>1002.7</v>
      </c>
      <c r="Q55" s="73">
        <v>1009.9350694444452</v>
      </c>
      <c r="R55" s="78">
        <v>6.1</v>
      </c>
      <c r="S55" s="68">
        <v>3.2</v>
      </c>
      <c r="T55" s="25">
        <v>0.8</v>
      </c>
      <c r="U55" s="280" t="s">
        <v>49</v>
      </c>
      <c r="V55" s="283" t="s">
        <v>215</v>
      </c>
      <c r="W55" s="26">
        <v>3.6</v>
      </c>
      <c r="X55" s="27">
        <v>0.5</v>
      </c>
      <c r="Y55" s="28">
        <v>0</v>
      </c>
      <c r="Z55" s="30">
        <v>5</v>
      </c>
      <c r="AA55" s="396" t="s">
        <v>323</v>
      </c>
      <c r="AB55" s="29"/>
    </row>
    <row r="56" spans="1:33" s="20" customFormat="1" x14ac:dyDescent="0.3">
      <c r="A56" s="43">
        <v>42789</v>
      </c>
      <c r="B56" s="44">
        <v>2</v>
      </c>
      <c r="C56" s="14">
        <v>6</v>
      </c>
      <c r="D56" s="14">
        <v>3.8</v>
      </c>
      <c r="E56" s="14">
        <v>7.1</v>
      </c>
      <c r="F56" s="14">
        <v>0.9</v>
      </c>
      <c r="G56" s="71">
        <f t="shared" si="1"/>
        <v>3.9</v>
      </c>
      <c r="H56" s="85">
        <v>3.6</v>
      </c>
      <c r="I56" s="14">
        <v>6.7</v>
      </c>
      <c r="J56" s="14">
        <v>0.3</v>
      </c>
      <c r="K56" s="85">
        <v>3.2979166666666666</v>
      </c>
      <c r="L56" s="91">
        <v>99</v>
      </c>
      <c r="M56" s="24">
        <v>95</v>
      </c>
      <c r="N56" s="87">
        <v>97.704861111111114</v>
      </c>
      <c r="O56" s="136">
        <v>1007.4</v>
      </c>
      <c r="P56" s="21">
        <v>999.9</v>
      </c>
      <c r="Q56" s="73">
        <v>1004.4374999999998</v>
      </c>
      <c r="R56" s="78">
        <v>5.8</v>
      </c>
      <c r="S56" s="68">
        <v>2.8</v>
      </c>
      <c r="T56" s="25">
        <v>0.8</v>
      </c>
      <c r="U56" s="280" t="s">
        <v>46</v>
      </c>
      <c r="V56" s="283" t="s">
        <v>215</v>
      </c>
      <c r="W56" s="26">
        <v>3.6</v>
      </c>
      <c r="X56" s="27">
        <v>5.0999999999999996</v>
      </c>
      <c r="Y56" s="28">
        <v>0</v>
      </c>
      <c r="Z56" s="30">
        <v>0</v>
      </c>
      <c r="AA56" s="396" t="s">
        <v>315</v>
      </c>
      <c r="AB56" s="29"/>
    </row>
    <row r="57" spans="1:33" s="20" customFormat="1" x14ac:dyDescent="0.3">
      <c r="A57" s="43">
        <v>42790</v>
      </c>
      <c r="B57" s="44">
        <v>7.9</v>
      </c>
      <c r="C57" s="14">
        <v>11.4</v>
      </c>
      <c r="D57" s="14">
        <v>4.8</v>
      </c>
      <c r="E57" s="14">
        <v>12.1</v>
      </c>
      <c r="F57" s="14">
        <v>2.6</v>
      </c>
      <c r="G57" s="71">
        <f t="shared" si="1"/>
        <v>7.2249999999999996</v>
      </c>
      <c r="H57" s="85">
        <v>7.8</v>
      </c>
      <c r="I57" s="14">
        <v>7</v>
      </c>
      <c r="J57" s="14">
        <v>-5.5</v>
      </c>
      <c r="K57" s="85">
        <v>1.3211805555555567</v>
      </c>
      <c r="L57" s="91">
        <v>96</v>
      </c>
      <c r="M57" s="24">
        <v>39</v>
      </c>
      <c r="N57" s="87">
        <v>65.5</v>
      </c>
      <c r="O57" s="136">
        <v>1014.6</v>
      </c>
      <c r="P57" s="21">
        <v>998</v>
      </c>
      <c r="Q57" s="73">
        <v>1003.4131944444445</v>
      </c>
      <c r="R57" s="78">
        <v>8.8000000000000007</v>
      </c>
      <c r="S57" s="68">
        <v>4.5</v>
      </c>
      <c r="T57" s="25">
        <v>2.2000000000000002</v>
      </c>
      <c r="U57" s="280" t="s">
        <v>93</v>
      </c>
      <c r="V57" s="283"/>
      <c r="W57" s="26">
        <v>0</v>
      </c>
      <c r="X57" s="27">
        <v>0</v>
      </c>
      <c r="Y57" s="28">
        <v>0</v>
      </c>
      <c r="Z57" s="30">
        <v>0</v>
      </c>
      <c r="AA57" s="396" t="s">
        <v>324</v>
      </c>
      <c r="AB57" s="29"/>
    </row>
    <row r="58" spans="1:33" s="20" customFormat="1" x14ac:dyDescent="0.3">
      <c r="A58" s="43">
        <v>42791</v>
      </c>
      <c r="B58" s="44">
        <v>-3.5</v>
      </c>
      <c r="C58" s="14">
        <v>7.1</v>
      </c>
      <c r="D58" s="14">
        <v>-2.1</v>
      </c>
      <c r="E58" s="14">
        <v>8.8000000000000007</v>
      </c>
      <c r="F58" s="14">
        <v>-4.3</v>
      </c>
      <c r="G58" s="71">
        <f t="shared" si="1"/>
        <v>-0.15000000000000013</v>
      </c>
      <c r="H58" s="85">
        <v>1.5</v>
      </c>
      <c r="I58" s="14">
        <v>-2.2000000000000002</v>
      </c>
      <c r="J58" s="14">
        <v>-7.5</v>
      </c>
      <c r="K58" s="85">
        <v>-5.5577464788732422</v>
      </c>
      <c r="L58" s="91">
        <v>83</v>
      </c>
      <c r="M58" s="24">
        <v>38</v>
      </c>
      <c r="N58" s="87">
        <v>61.352112676056336</v>
      </c>
      <c r="O58" s="136">
        <v>1025.7</v>
      </c>
      <c r="P58" s="21">
        <v>1014.4</v>
      </c>
      <c r="Q58" s="73">
        <v>1020.8489436619711</v>
      </c>
      <c r="R58" s="78">
        <v>7.1</v>
      </c>
      <c r="S58" s="68">
        <v>5.4</v>
      </c>
      <c r="T58" s="25">
        <v>1.6</v>
      </c>
      <c r="U58" s="280" t="s">
        <v>99</v>
      </c>
      <c r="V58" s="283"/>
      <c r="W58" s="26">
        <v>0</v>
      </c>
      <c r="X58" s="27">
        <v>0</v>
      </c>
      <c r="Y58" s="28">
        <v>0</v>
      </c>
      <c r="Z58" s="30">
        <v>0</v>
      </c>
      <c r="AA58" s="396" t="s">
        <v>332</v>
      </c>
      <c r="AB58" s="29"/>
    </row>
    <row r="59" spans="1:33" s="20" customFormat="1" x14ac:dyDescent="0.3">
      <c r="A59" s="43">
        <v>42792</v>
      </c>
      <c r="B59" s="44">
        <v>-2.6</v>
      </c>
      <c r="C59" s="14">
        <v>5.3</v>
      </c>
      <c r="D59" s="14">
        <v>3.3</v>
      </c>
      <c r="E59" s="14">
        <v>5.9</v>
      </c>
      <c r="F59" s="14">
        <v>-5.2</v>
      </c>
      <c r="G59" s="71">
        <f t="shared" si="1"/>
        <v>2.3249999999999997</v>
      </c>
      <c r="H59" s="85">
        <v>1.3</v>
      </c>
      <c r="I59" s="14">
        <v>-1.6</v>
      </c>
      <c r="J59" s="14">
        <v>-7.9</v>
      </c>
      <c r="K59" s="85">
        <v>-4.1729166666666675</v>
      </c>
      <c r="L59" s="91">
        <v>84</v>
      </c>
      <c r="M59" s="24">
        <v>52</v>
      </c>
      <c r="N59" s="87">
        <v>68.100694444444443</v>
      </c>
      <c r="O59" s="136">
        <v>1025.4000000000001</v>
      </c>
      <c r="P59" s="21">
        <v>1017.5</v>
      </c>
      <c r="Q59" s="73">
        <v>1020.5527777777778</v>
      </c>
      <c r="R59" s="78">
        <v>8.1999999999999993</v>
      </c>
      <c r="S59" s="68">
        <v>6.6</v>
      </c>
      <c r="T59" s="25">
        <v>2.1</v>
      </c>
      <c r="U59" s="280" t="s">
        <v>44</v>
      </c>
      <c r="V59" s="283"/>
      <c r="W59" s="26">
        <v>0</v>
      </c>
      <c r="X59" s="27">
        <v>0</v>
      </c>
      <c r="Y59" s="28">
        <v>0</v>
      </c>
      <c r="Z59" s="30">
        <v>0</v>
      </c>
      <c r="AA59" s="396" t="s">
        <v>230</v>
      </c>
      <c r="AB59" s="29"/>
    </row>
    <row r="60" spans="1:33" s="20" customFormat="1" x14ac:dyDescent="0.3">
      <c r="A60" s="43">
        <v>42793</v>
      </c>
      <c r="B60" s="44">
        <v>-0.5</v>
      </c>
      <c r="C60" s="14">
        <v>10.7</v>
      </c>
      <c r="D60" s="14">
        <v>5.3</v>
      </c>
      <c r="E60" s="14">
        <v>11.1</v>
      </c>
      <c r="F60" s="14">
        <v>-0.7</v>
      </c>
      <c r="G60" s="71">
        <f t="shared" si="1"/>
        <v>5.1999999999999993</v>
      </c>
      <c r="H60" s="85">
        <v>5.6</v>
      </c>
      <c r="I60" s="14">
        <v>1.7</v>
      </c>
      <c r="J60" s="14">
        <v>-3</v>
      </c>
      <c r="K60" s="85">
        <v>-0.90937500000000115</v>
      </c>
      <c r="L60" s="91">
        <v>85</v>
      </c>
      <c r="M60" s="24">
        <v>41</v>
      </c>
      <c r="N60" s="87">
        <v>64.760416666666671</v>
      </c>
      <c r="O60" s="136">
        <v>1019.9</v>
      </c>
      <c r="P60" s="21">
        <v>1004.5</v>
      </c>
      <c r="Q60" s="73">
        <v>1016.5270833333341</v>
      </c>
      <c r="R60" s="78">
        <v>9.1999999999999993</v>
      </c>
      <c r="S60" s="68">
        <v>6.7</v>
      </c>
      <c r="T60" s="25">
        <v>2.2999999999999998</v>
      </c>
      <c r="U60" s="280" t="s">
        <v>88</v>
      </c>
      <c r="V60" s="283"/>
      <c r="W60" s="26">
        <v>0</v>
      </c>
      <c r="X60" s="27">
        <v>0</v>
      </c>
      <c r="Y60" s="28">
        <v>0</v>
      </c>
      <c r="Z60" s="30">
        <v>0</v>
      </c>
      <c r="AA60" s="396" t="s">
        <v>288</v>
      </c>
      <c r="AB60" s="29"/>
    </row>
    <row r="61" spans="1:33" s="388" customFormat="1" ht="15" thickBot="1" x14ac:dyDescent="0.35">
      <c r="A61" s="385">
        <v>42794</v>
      </c>
      <c r="B61" s="46">
        <v>6</v>
      </c>
      <c r="C61" s="22">
        <v>15.2</v>
      </c>
      <c r="D61" s="22">
        <v>11.6</v>
      </c>
      <c r="E61" s="22">
        <v>15.5</v>
      </c>
      <c r="F61" s="22">
        <v>5.9</v>
      </c>
      <c r="G61" s="386">
        <f>(B61+C61+2*D61)/4</f>
        <v>11.1</v>
      </c>
      <c r="H61" s="86">
        <v>10.9</v>
      </c>
      <c r="I61" s="22">
        <v>5.8</v>
      </c>
      <c r="J61" s="22">
        <v>0.5</v>
      </c>
      <c r="K61" s="86">
        <v>2.8982638888888901</v>
      </c>
      <c r="L61" s="92">
        <v>73</v>
      </c>
      <c r="M61" s="74">
        <v>44</v>
      </c>
      <c r="N61" s="88">
        <v>58.628472222222221</v>
      </c>
      <c r="O61" s="137">
        <v>1011</v>
      </c>
      <c r="P61" s="75">
        <v>1002.6</v>
      </c>
      <c r="Q61" s="76">
        <v>1005.8378472222217</v>
      </c>
      <c r="R61" s="80">
        <v>13.3</v>
      </c>
      <c r="S61" s="70">
        <v>10.8</v>
      </c>
      <c r="T61" s="47">
        <v>4</v>
      </c>
      <c r="U61" s="284" t="s">
        <v>88</v>
      </c>
      <c r="V61" s="285" t="s">
        <v>215</v>
      </c>
      <c r="W61" s="49">
        <v>3.6</v>
      </c>
      <c r="X61" s="50">
        <v>0.5</v>
      </c>
      <c r="Y61" s="51">
        <v>0</v>
      </c>
      <c r="Z61" s="52">
        <v>0</v>
      </c>
      <c r="AA61" s="397" t="s">
        <v>229</v>
      </c>
      <c r="AB61" s="387"/>
    </row>
    <row r="62" spans="1:33" s="38" customFormat="1" x14ac:dyDescent="0.3">
      <c r="A62" s="43">
        <v>42795</v>
      </c>
      <c r="B62" s="82">
        <v>8.5</v>
      </c>
      <c r="C62" s="33">
        <v>5.9</v>
      </c>
      <c r="D62" s="33">
        <v>3.1</v>
      </c>
      <c r="E62" s="33">
        <v>11.9</v>
      </c>
      <c r="F62" s="33">
        <v>1.8</v>
      </c>
      <c r="G62" s="83">
        <f t="shared" ref="G62:G91" si="2">(B62+C62+2*D62)/4</f>
        <v>5.15</v>
      </c>
      <c r="H62" s="90">
        <v>6.7</v>
      </c>
      <c r="I62" s="33">
        <v>6.2</v>
      </c>
      <c r="J62" s="33">
        <v>0.9</v>
      </c>
      <c r="K62" s="90">
        <v>3.8631944444444497</v>
      </c>
      <c r="L62" s="133">
        <v>97</v>
      </c>
      <c r="M62" s="34">
        <v>52</v>
      </c>
      <c r="N62" s="128">
        <v>83.493055555555557</v>
      </c>
      <c r="O62" s="138">
        <v>1011.5</v>
      </c>
      <c r="P62" s="35">
        <v>1000.8</v>
      </c>
      <c r="Q62" s="77">
        <v>1005.0951388888888</v>
      </c>
      <c r="R62" s="130">
        <v>8.1999999999999993</v>
      </c>
      <c r="S62" s="36">
        <v>6.1</v>
      </c>
      <c r="T62" s="36">
        <v>1.6</v>
      </c>
      <c r="U62" s="278" t="s">
        <v>43</v>
      </c>
      <c r="V62" s="307" t="s">
        <v>215</v>
      </c>
      <c r="W62" s="123">
        <v>7.2</v>
      </c>
      <c r="X62" s="124">
        <v>10.5</v>
      </c>
      <c r="Y62" s="125">
        <v>0</v>
      </c>
      <c r="Z62" s="131">
        <v>0</v>
      </c>
      <c r="AA62" s="394" t="s">
        <v>316</v>
      </c>
      <c r="AB62" s="37"/>
      <c r="AG62" s="45"/>
    </row>
    <row r="63" spans="1:33" s="20" customFormat="1" x14ac:dyDescent="0.3">
      <c r="A63" s="43">
        <v>42796</v>
      </c>
      <c r="B63" s="44">
        <v>-0.7</v>
      </c>
      <c r="C63" s="14">
        <v>9.4</v>
      </c>
      <c r="D63" s="14">
        <v>6.1</v>
      </c>
      <c r="E63" s="14">
        <v>10.7</v>
      </c>
      <c r="F63" s="14">
        <v>-1.3</v>
      </c>
      <c r="G63" s="83">
        <f t="shared" si="2"/>
        <v>5.2249999999999996</v>
      </c>
      <c r="H63" s="85">
        <v>4.0999999999999996</v>
      </c>
      <c r="I63" s="14">
        <v>4.2</v>
      </c>
      <c r="J63" s="14">
        <v>-2.2000000000000002</v>
      </c>
      <c r="K63" s="85">
        <v>1.1149305555555553</v>
      </c>
      <c r="L63" s="91">
        <v>99</v>
      </c>
      <c r="M63" s="24">
        <v>61</v>
      </c>
      <c r="N63" s="87">
        <v>82.253472222222229</v>
      </c>
      <c r="O63" s="136">
        <v>1015.6</v>
      </c>
      <c r="P63" s="21">
        <v>1009.7</v>
      </c>
      <c r="Q63" s="73">
        <v>1012.1239583333328</v>
      </c>
      <c r="R63" s="78">
        <v>11.9</v>
      </c>
      <c r="S63" s="68">
        <v>8.6999999999999993</v>
      </c>
      <c r="T63" s="25">
        <v>3.3</v>
      </c>
      <c r="U63" s="280" t="s">
        <v>88</v>
      </c>
      <c r="V63" s="308" t="s">
        <v>221</v>
      </c>
      <c r="W63" s="16">
        <v>0</v>
      </c>
      <c r="X63" s="17">
        <v>0</v>
      </c>
      <c r="Y63" s="18">
        <v>0</v>
      </c>
      <c r="Z63" s="48">
        <v>0</v>
      </c>
      <c r="AA63" s="395" t="s">
        <v>325</v>
      </c>
      <c r="AB63" s="29"/>
      <c r="AG63" s="287"/>
    </row>
    <row r="64" spans="1:33" s="20" customFormat="1" x14ac:dyDescent="0.3">
      <c r="A64" s="43">
        <v>42797</v>
      </c>
      <c r="B64" s="44">
        <v>-2.1</v>
      </c>
      <c r="C64" s="14">
        <v>12.5</v>
      </c>
      <c r="D64" s="14">
        <v>4</v>
      </c>
      <c r="E64" s="14">
        <v>13</v>
      </c>
      <c r="F64" s="14">
        <v>-2.2000000000000002</v>
      </c>
      <c r="G64" s="83">
        <f t="shared" si="2"/>
        <v>4.5999999999999996</v>
      </c>
      <c r="H64" s="85">
        <v>5.8</v>
      </c>
      <c r="I64" s="14">
        <v>3.4</v>
      </c>
      <c r="J64" s="14">
        <v>-5.3</v>
      </c>
      <c r="K64" s="85">
        <v>-1.6350694444444447</v>
      </c>
      <c r="L64" s="91">
        <v>93</v>
      </c>
      <c r="M64" s="24">
        <v>29</v>
      </c>
      <c r="N64" s="87">
        <v>63.253472222222221</v>
      </c>
      <c r="O64" s="136">
        <v>1019.9</v>
      </c>
      <c r="P64" s="21">
        <v>1015.4</v>
      </c>
      <c r="Q64" s="73">
        <v>1017.9517361111108</v>
      </c>
      <c r="R64" s="78">
        <v>7.1</v>
      </c>
      <c r="S64" s="68">
        <v>5</v>
      </c>
      <c r="T64" s="25">
        <v>2.1</v>
      </c>
      <c r="U64" s="280" t="s">
        <v>44</v>
      </c>
      <c r="V64" s="308"/>
      <c r="W64" s="16">
        <v>0</v>
      </c>
      <c r="X64" s="17">
        <v>0</v>
      </c>
      <c r="Y64" s="18">
        <v>0</v>
      </c>
      <c r="Z64" s="48">
        <v>0</v>
      </c>
      <c r="AA64" s="395" t="s">
        <v>287</v>
      </c>
      <c r="AB64" s="29"/>
      <c r="AG64" s="287"/>
    </row>
    <row r="65" spans="1:33" s="20" customFormat="1" x14ac:dyDescent="0.3">
      <c r="A65" s="43">
        <v>42798</v>
      </c>
      <c r="B65" s="44">
        <v>4.0999999999999996</v>
      </c>
      <c r="C65" s="14">
        <v>11.8</v>
      </c>
      <c r="D65" s="14">
        <v>12.7</v>
      </c>
      <c r="E65" s="14">
        <v>15</v>
      </c>
      <c r="F65" s="14">
        <v>3.3</v>
      </c>
      <c r="G65" s="83">
        <f t="shared" si="2"/>
        <v>10.324999999999999</v>
      </c>
      <c r="H65" s="85">
        <v>9.9</v>
      </c>
      <c r="I65" s="14">
        <v>4.0999999999999996</v>
      </c>
      <c r="J65" s="14">
        <v>-2.6</v>
      </c>
      <c r="K65" s="85">
        <v>8.8888888888889406E-2</v>
      </c>
      <c r="L65" s="91">
        <v>67</v>
      </c>
      <c r="M65" s="24">
        <v>40</v>
      </c>
      <c r="N65" s="87">
        <v>50.8125</v>
      </c>
      <c r="O65" s="136">
        <v>1016.8</v>
      </c>
      <c r="P65" s="21">
        <v>1007.1</v>
      </c>
      <c r="Q65" s="73">
        <v>1012.2354166666667</v>
      </c>
      <c r="R65" s="79">
        <v>16.3</v>
      </c>
      <c r="S65" s="69">
        <v>12.7</v>
      </c>
      <c r="T65" s="19">
        <v>4.4000000000000004</v>
      </c>
      <c r="U65" s="280" t="s">
        <v>88</v>
      </c>
      <c r="V65" s="309"/>
      <c r="W65" s="16">
        <v>0</v>
      </c>
      <c r="X65" s="17">
        <v>0</v>
      </c>
      <c r="Y65" s="18">
        <v>0</v>
      </c>
      <c r="Z65" s="48">
        <v>0</v>
      </c>
      <c r="AA65" s="395" t="s">
        <v>289</v>
      </c>
      <c r="AB65" s="29"/>
      <c r="AG65" s="287"/>
    </row>
    <row r="66" spans="1:33" s="20" customFormat="1" x14ac:dyDescent="0.3">
      <c r="A66" s="43">
        <v>42799</v>
      </c>
      <c r="B66" s="44">
        <v>11.8</v>
      </c>
      <c r="C66" s="14">
        <v>16.7</v>
      </c>
      <c r="D66" s="14">
        <v>9.9</v>
      </c>
      <c r="E66" s="14">
        <v>16.899999999999999</v>
      </c>
      <c r="F66" s="14">
        <v>8</v>
      </c>
      <c r="G66" s="71">
        <f t="shared" si="2"/>
        <v>12.074999999999999</v>
      </c>
      <c r="H66" s="85">
        <v>12.9</v>
      </c>
      <c r="I66" s="14">
        <v>8.3000000000000007</v>
      </c>
      <c r="J66" s="14">
        <v>1.3</v>
      </c>
      <c r="K66" s="85">
        <v>3.6326388888888892</v>
      </c>
      <c r="L66" s="91">
        <v>93</v>
      </c>
      <c r="M66" s="24">
        <v>39</v>
      </c>
      <c r="N66" s="87">
        <v>55.347222222222221</v>
      </c>
      <c r="O66" s="136">
        <v>1009.8</v>
      </c>
      <c r="P66" s="21">
        <v>1003.9</v>
      </c>
      <c r="Q66" s="73">
        <v>1007.9343749999997</v>
      </c>
      <c r="R66" s="78">
        <v>12.2</v>
      </c>
      <c r="S66" s="68">
        <v>10.1</v>
      </c>
      <c r="T66" s="25">
        <v>4.9000000000000004</v>
      </c>
      <c r="U66" s="280" t="s">
        <v>88</v>
      </c>
      <c r="V66" s="309" t="s">
        <v>215</v>
      </c>
      <c r="W66" s="16">
        <v>3.6</v>
      </c>
      <c r="X66" s="17">
        <v>2</v>
      </c>
      <c r="Y66" s="18">
        <v>0</v>
      </c>
      <c r="Z66" s="48">
        <v>0</v>
      </c>
      <c r="AA66" s="395" t="s">
        <v>288</v>
      </c>
      <c r="AB66" s="29"/>
      <c r="AG66" s="287"/>
    </row>
    <row r="67" spans="1:33" s="20" customFormat="1" x14ac:dyDescent="0.3">
      <c r="A67" s="43">
        <v>42800</v>
      </c>
      <c r="B67" s="44">
        <v>8</v>
      </c>
      <c r="C67" s="14">
        <v>7.9</v>
      </c>
      <c r="D67" s="14">
        <v>5.8</v>
      </c>
      <c r="E67" s="14">
        <v>10.1</v>
      </c>
      <c r="F67" s="14">
        <v>4.7</v>
      </c>
      <c r="G67" s="71">
        <f t="shared" si="2"/>
        <v>6.875</v>
      </c>
      <c r="H67" s="85">
        <v>8.1</v>
      </c>
      <c r="I67" s="14">
        <v>8.3000000000000007</v>
      </c>
      <c r="J67" s="14">
        <v>4.4000000000000004</v>
      </c>
      <c r="K67" s="85">
        <v>6.2305555555555578</v>
      </c>
      <c r="L67" s="91">
        <v>99</v>
      </c>
      <c r="M67" s="24">
        <v>76</v>
      </c>
      <c r="N67" s="87">
        <v>88.277777777777771</v>
      </c>
      <c r="O67" s="136">
        <v>1005</v>
      </c>
      <c r="P67" s="21">
        <v>1002.8</v>
      </c>
      <c r="Q67" s="73">
        <v>1003.9520833333326</v>
      </c>
      <c r="R67" s="78">
        <v>8.1</v>
      </c>
      <c r="S67" s="68">
        <v>6.3</v>
      </c>
      <c r="T67" s="25">
        <v>3.1</v>
      </c>
      <c r="U67" s="280" t="s">
        <v>88</v>
      </c>
      <c r="V67" s="309" t="s">
        <v>215</v>
      </c>
      <c r="W67" s="16">
        <v>3.6</v>
      </c>
      <c r="X67" s="17">
        <v>1.8</v>
      </c>
      <c r="Y67" s="18">
        <v>0</v>
      </c>
      <c r="Z67" s="48">
        <v>0</v>
      </c>
      <c r="AA67" s="395" t="s">
        <v>326</v>
      </c>
      <c r="AB67" s="29"/>
      <c r="AG67" s="287"/>
    </row>
    <row r="68" spans="1:33" s="20" customFormat="1" x14ac:dyDescent="0.3">
      <c r="A68" s="43">
        <v>42801</v>
      </c>
      <c r="B68" s="44">
        <v>5.6</v>
      </c>
      <c r="C68" s="14">
        <v>11.4</v>
      </c>
      <c r="D68" s="14">
        <v>1.6</v>
      </c>
      <c r="E68" s="14">
        <v>12.2</v>
      </c>
      <c r="F68" s="14">
        <v>0</v>
      </c>
      <c r="G68" s="71">
        <f t="shared" si="2"/>
        <v>5.05</v>
      </c>
      <c r="H68" s="85">
        <v>5.9</v>
      </c>
      <c r="I68" s="14">
        <v>5.5</v>
      </c>
      <c r="J68" s="14">
        <v>-1.4</v>
      </c>
      <c r="K68" s="85">
        <v>3.4031250000000011</v>
      </c>
      <c r="L68" s="91">
        <v>99</v>
      </c>
      <c r="M68" s="24">
        <v>54</v>
      </c>
      <c r="N68" s="87">
        <v>85.090277777777771</v>
      </c>
      <c r="O68" s="136">
        <v>1017.4</v>
      </c>
      <c r="P68" s="21">
        <v>1004.6</v>
      </c>
      <c r="Q68" s="73">
        <v>1010.3725694444448</v>
      </c>
      <c r="R68" s="78">
        <v>6.1</v>
      </c>
      <c r="S68" s="68">
        <v>4.0999999999999996</v>
      </c>
      <c r="T68" s="25">
        <v>1.1000000000000001</v>
      </c>
      <c r="U68" s="280" t="s">
        <v>88</v>
      </c>
      <c r="V68" s="309"/>
      <c r="W68" s="16">
        <v>0</v>
      </c>
      <c r="X68" s="17">
        <v>0</v>
      </c>
      <c r="Y68" s="18">
        <v>0</v>
      </c>
      <c r="Z68" s="48">
        <v>0</v>
      </c>
      <c r="AA68" s="395" t="s">
        <v>289</v>
      </c>
      <c r="AB68" s="29"/>
      <c r="AG68" s="287"/>
    </row>
    <row r="69" spans="1:33" s="20" customFormat="1" x14ac:dyDescent="0.3">
      <c r="A69" s="43">
        <v>42802</v>
      </c>
      <c r="B69" s="44">
        <v>5.4</v>
      </c>
      <c r="C69" s="14">
        <v>5.9</v>
      </c>
      <c r="D69" s="14">
        <v>5</v>
      </c>
      <c r="E69" s="14">
        <v>6.3</v>
      </c>
      <c r="F69" s="14">
        <v>0</v>
      </c>
      <c r="G69" s="71">
        <f t="shared" si="2"/>
        <v>5.3250000000000002</v>
      </c>
      <c r="H69" s="85">
        <v>4.5999999999999996</v>
      </c>
      <c r="I69" s="14">
        <v>3.3</v>
      </c>
      <c r="J69" s="14">
        <v>-1.1000000000000001</v>
      </c>
      <c r="K69" s="85">
        <v>2.132638888888891</v>
      </c>
      <c r="L69" s="91">
        <v>97</v>
      </c>
      <c r="M69" s="24">
        <v>77</v>
      </c>
      <c r="N69" s="87">
        <v>83.972222222222229</v>
      </c>
      <c r="O69" s="136">
        <v>1024.8</v>
      </c>
      <c r="P69" s="21">
        <v>1017.2</v>
      </c>
      <c r="Q69" s="73">
        <v>1022.4527777777774</v>
      </c>
      <c r="R69" s="78">
        <v>6.5</v>
      </c>
      <c r="S69" s="68">
        <v>4.2</v>
      </c>
      <c r="T69" s="25">
        <v>2</v>
      </c>
      <c r="U69" s="280" t="s">
        <v>99</v>
      </c>
      <c r="V69" s="309"/>
      <c r="W69" s="16">
        <v>0</v>
      </c>
      <c r="X69" s="17">
        <v>0</v>
      </c>
      <c r="Y69" s="18">
        <v>0</v>
      </c>
      <c r="Z69" s="48">
        <v>0</v>
      </c>
      <c r="AA69" s="395" t="s">
        <v>230</v>
      </c>
      <c r="AB69" s="29"/>
      <c r="AG69" s="287"/>
    </row>
    <row r="70" spans="1:33" s="20" customFormat="1" x14ac:dyDescent="0.3">
      <c r="A70" s="43">
        <v>42803</v>
      </c>
      <c r="B70" s="44">
        <v>2.8</v>
      </c>
      <c r="C70" s="14">
        <v>9.8000000000000007</v>
      </c>
      <c r="D70" s="14">
        <v>2.7</v>
      </c>
      <c r="E70" s="14">
        <v>10</v>
      </c>
      <c r="F70" s="14">
        <v>2.2999999999999998</v>
      </c>
      <c r="G70" s="71">
        <f t="shared" si="2"/>
        <v>4.5</v>
      </c>
      <c r="H70" s="85">
        <v>5.4</v>
      </c>
      <c r="I70" s="14">
        <v>5.2</v>
      </c>
      <c r="J70" s="14">
        <v>1.1000000000000001</v>
      </c>
      <c r="K70" s="85">
        <v>3.0840277777777794</v>
      </c>
      <c r="L70" s="91">
        <v>99</v>
      </c>
      <c r="M70" s="24">
        <v>59</v>
      </c>
      <c r="N70" s="87">
        <v>85.690972222222229</v>
      </c>
      <c r="O70" s="136">
        <v>1022</v>
      </c>
      <c r="P70" s="21">
        <v>1016.8</v>
      </c>
      <c r="Q70" s="73">
        <v>1018.6208333333333</v>
      </c>
      <c r="R70" s="78">
        <v>7.5</v>
      </c>
      <c r="S70" s="68">
        <v>5.4</v>
      </c>
      <c r="T70" s="25">
        <v>1.3</v>
      </c>
      <c r="U70" s="280" t="s">
        <v>44</v>
      </c>
      <c r="V70" s="309" t="s">
        <v>221</v>
      </c>
      <c r="W70" s="16">
        <v>0</v>
      </c>
      <c r="X70" s="17">
        <v>0</v>
      </c>
      <c r="Y70" s="18">
        <v>0</v>
      </c>
      <c r="Z70" s="48">
        <v>0</v>
      </c>
      <c r="AA70" s="395" t="s">
        <v>317</v>
      </c>
      <c r="AB70" s="29"/>
      <c r="AG70" s="287"/>
    </row>
    <row r="71" spans="1:33" s="20" customFormat="1" x14ac:dyDescent="0.3">
      <c r="A71" s="43">
        <v>42804</v>
      </c>
      <c r="B71" s="44">
        <v>5.4</v>
      </c>
      <c r="C71" s="14">
        <v>5.9</v>
      </c>
      <c r="D71" s="14">
        <v>5</v>
      </c>
      <c r="E71" s="14">
        <v>12.5</v>
      </c>
      <c r="F71" s="14">
        <v>3.1</v>
      </c>
      <c r="G71" s="71">
        <f t="shared" si="2"/>
        <v>5.3250000000000002</v>
      </c>
      <c r="H71" s="85">
        <v>6.2</v>
      </c>
      <c r="I71" s="14">
        <v>7.2</v>
      </c>
      <c r="J71" s="14">
        <v>-1.9</v>
      </c>
      <c r="K71" s="85">
        <v>1.5100694444444478</v>
      </c>
      <c r="L71" s="91">
        <v>99</v>
      </c>
      <c r="M71" s="24">
        <v>47</v>
      </c>
      <c r="N71" s="87">
        <v>74.659722222222229</v>
      </c>
      <c r="O71" s="136">
        <v>1021.6</v>
      </c>
      <c r="P71" s="21">
        <v>1014.7</v>
      </c>
      <c r="Q71" s="73">
        <v>1017.0340277777783</v>
      </c>
      <c r="R71" s="78">
        <v>9.9</v>
      </c>
      <c r="S71" s="68">
        <v>6.7</v>
      </c>
      <c r="T71" s="25">
        <v>2.2999999999999998</v>
      </c>
      <c r="U71" s="280" t="s">
        <v>46</v>
      </c>
      <c r="V71" s="309"/>
      <c r="W71" s="16">
        <v>0</v>
      </c>
      <c r="X71" s="17">
        <v>0</v>
      </c>
      <c r="Y71" s="18">
        <v>0</v>
      </c>
      <c r="Z71" s="48">
        <v>0</v>
      </c>
      <c r="AA71" s="395" t="s">
        <v>317</v>
      </c>
      <c r="AB71" s="29"/>
      <c r="AG71" s="287"/>
    </row>
    <row r="72" spans="1:33" s="20" customFormat="1" x14ac:dyDescent="0.3">
      <c r="A72" s="43">
        <v>42805</v>
      </c>
      <c r="B72" s="44">
        <v>4.5999999999999996</v>
      </c>
      <c r="C72" s="14">
        <v>6.9</v>
      </c>
      <c r="D72" s="14">
        <v>4.8</v>
      </c>
      <c r="E72" s="14">
        <v>9.4</v>
      </c>
      <c r="F72" s="14">
        <v>3.9</v>
      </c>
      <c r="G72" s="71">
        <f t="shared" si="2"/>
        <v>5.2750000000000004</v>
      </c>
      <c r="H72" s="85">
        <v>5.9</v>
      </c>
      <c r="I72" s="14">
        <v>2.5</v>
      </c>
      <c r="J72" s="14">
        <v>-2.8</v>
      </c>
      <c r="K72" s="85">
        <v>-1.0458333333333332</v>
      </c>
      <c r="L72" s="91">
        <v>80</v>
      </c>
      <c r="M72" s="24">
        <v>48</v>
      </c>
      <c r="N72" s="87">
        <v>61.392361111111114</v>
      </c>
      <c r="O72" s="136">
        <v>1022.5</v>
      </c>
      <c r="P72" s="21">
        <v>1020.1</v>
      </c>
      <c r="Q72" s="73">
        <v>1021.4215277777772</v>
      </c>
      <c r="R72" s="78">
        <v>8.1999999999999993</v>
      </c>
      <c r="S72" s="68">
        <v>6.6</v>
      </c>
      <c r="T72" s="25">
        <v>2.8</v>
      </c>
      <c r="U72" s="280" t="s">
        <v>46</v>
      </c>
      <c r="V72" s="309" t="s">
        <v>221</v>
      </c>
      <c r="W72" s="16">
        <v>0</v>
      </c>
      <c r="X72" s="17">
        <v>0</v>
      </c>
      <c r="Y72" s="18">
        <v>0</v>
      </c>
      <c r="Z72" s="48">
        <v>0</v>
      </c>
      <c r="AA72" s="395" t="s">
        <v>230</v>
      </c>
      <c r="AB72" s="29"/>
      <c r="AG72" s="287"/>
    </row>
    <row r="73" spans="1:33" s="20" customFormat="1" x14ac:dyDescent="0.3">
      <c r="A73" s="43">
        <v>42806</v>
      </c>
      <c r="B73" s="44">
        <v>3.1</v>
      </c>
      <c r="C73" s="14">
        <v>7</v>
      </c>
      <c r="D73" s="14">
        <v>5.3</v>
      </c>
      <c r="E73" s="14">
        <v>7.5</v>
      </c>
      <c r="F73" s="14">
        <v>2.9</v>
      </c>
      <c r="G73" s="71">
        <f t="shared" si="2"/>
        <v>5.1749999999999998</v>
      </c>
      <c r="H73" s="85">
        <v>5.0999999999999996</v>
      </c>
      <c r="I73" s="14">
        <v>3.1</v>
      </c>
      <c r="J73" s="14">
        <v>-2.2000000000000002</v>
      </c>
      <c r="K73" s="85">
        <v>-0.10252707581227428</v>
      </c>
      <c r="L73" s="91">
        <v>89</v>
      </c>
      <c r="M73" s="24">
        <v>56</v>
      </c>
      <c r="N73" s="87">
        <v>70.050541516245488</v>
      </c>
      <c r="O73" s="136">
        <v>1021.1</v>
      </c>
      <c r="P73" s="21">
        <v>1018.4</v>
      </c>
      <c r="Q73" s="73">
        <v>1019.6985559566779</v>
      </c>
      <c r="R73" s="78">
        <v>9.5</v>
      </c>
      <c r="S73" s="68">
        <v>6.4</v>
      </c>
      <c r="T73" s="25">
        <v>2.5</v>
      </c>
      <c r="U73" s="280" t="s">
        <v>46</v>
      </c>
      <c r="V73" s="309" t="s">
        <v>215</v>
      </c>
      <c r="W73" s="16">
        <v>3.6</v>
      </c>
      <c r="X73" s="17">
        <v>0.5</v>
      </c>
      <c r="Y73" s="18">
        <v>0</v>
      </c>
      <c r="Z73" s="48">
        <v>0</v>
      </c>
      <c r="AA73" s="395" t="s">
        <v>317</v>
      </c>
      <c r="AB73" s="29"/>
      <c r="AG73" s="287"/>
    </row>
    <row r="74" spans="1:33" s="20" customFormat="1" x14ac:dyDescent="0.3">
      <c r="A74" s="43">
        <v>42807</v>
      </c>
      <c r="B74" s="44">
        <v>4.3</v>
      </c>
      <c r="C74" s="14">
        <v>6.5</v>
      </c>
      <c r="D74" s="14">
        <v>5</v>
      </c>
      <c r="E74" s="14">
        <v>7.1</v>
      </c>
      <c r="F74" s="14">
        <v>4.2</v>
      </c>
      <c r="G74" s="71">
        <f t="shared" si="2"/>
        <v>5.2</v>
      </c>
      <c r="H74" s="85">
        <v>5.3</v>
      </c>
      <c r="I74" s="14">
        <v>2.2999999999999998</v>
      </c>
      <c r="J74" s="14">
        <v>-0.1</v>
      </c>
      <c r="K74" s="85">
        <v>1.4489510489510495</v>
      </c>
      <c r="L74" s="91">
        <v>83</v>
      </c>
      <c r="M74" s="24">
        <v>68</v>
      </c>
      <c r="N74" s="87">
        <v>76.384615384615387</v>
      </c>
      <c r="O74" s="136">
        <v>1027.2</v>
      </c>
      <c r="P74" s="21">
        <v>1020.7</v>
      </c>
      <c r="Q74" s="73">
        <v>1024.4087412587421</v>
      </c>
      <c r="R74" s="78">
        <v>5.8</v>
      </c>
      <c r="S74" s="68">
        <v>5</v>
      </c>
      <c r="T74" s="25">
        <v>2.2000000000000002</v>
      </c>
      <c r="U74" s="280" t="s">
        <v>46</v>
      </c>
      <c r="V74" s="310" t="s">
        <v>221</v>
      </c>
      <c r="W74" s="26">
        <v>0</v>
      </c>
      <c r="X74" s="27">
        <v>0</v>
      </c>
      <c r="Y74" s="28">
        <v>0</v>
      </c>
      <c r="Z74" s="30">
        <v>0</v>
      </c>
      <c r="AA74" s="396" t="s">
        <v>230</v>
      </c>
      <c r="AB74" s="29"/>
      <c r="AG74" s="287"/>
    </row>
    <row r="75" spans="1:33" s="20" customFormat="1" x14ac:dyDescent="0.3">
      <c r="A75" s="43">
        <v>42808</v>
      </c>
      <c r="B75" s="44">
        <v>4.7</v>
      </c>
      <c r="C75" s="14">
        <v>9.3000000000000007</v>
      </c>
      <c r="D75" s="14">
        <v>1.2</v>
      </c>
      <c r="E75" s="14">
        <v>9.4</v>
      </c>
      <c r="F75" s="14">
        <v>-2.2999999999999998</v>
      </c>
      <c r="G75" s="71">
        <f t="shared" si="2"/>
        <v>4.0999999999999996</v>
      </c>
      <c r="H75" s="85">
        <v>5.3</v>
      </c>
      <c r="I75" s="14">
        <v>3.1</v>
      </c>
      <c r="J75" s="14">
        <v>-5.0999999999999996</v>
      </c>
      <c r="K75" s="85">
        <v>0.44062499999999977</v>
      </c>
      <c r="L75" s="91">
        <v>87</v>
      </c>
      <c r="M75" s="24">
        <v>51</v>
      </c>
      <c r="N75" s="87">
        <v>72.072916666666671</v>
      </c>
      <c r="O75" s="136">
        <v>1029.2</v>
      </c>
      <c r="P75" s="21">
        <v>1026.5999999999999</v>
      </c>
      <c r="Q75" s="73">
        <v>1027.8482638888902</v>
      </c>
      <c r="R75" s="78">
        <v>5.4</v>
      </c>
      <c r="S75" s="68">
        <v>4.4000000000000004</v>
      </c>
      <c r="T75" s="25">
        <v>1.4</v>
      </c>
      <c r="U75" s="280" t="s">
        <v>46</v>
      </c>
      <c r="V75" s="310" t="s">
        <v>221</v>
      </c>
      <c r="W75" s="26">
        <v>0</v>
      </c>
      <c r="X75" s="27">
        <v>0</v>
      </c>
      <c r="Y75" s="28">
        <v>0</v>
      </c>
      <c r="Z75" s="30">
        <v>0</v>
      </c>
      <c r="AA75" s="396" t="s">
        <v>230</v>
      </c>
      <c r="AB75" s="29"/>
      <c r="AG75" s="287"/>
    </row>
    <row r="76" spans="1:33" s="20" customFormat="1" x14ac:dyDescent="0.3">
      <c r="A76" s="43">
        <v>42809</v>
      </c>
      <c r="B76" s="44">
        <v>-4</v>
      </c>
      <c r="C76" s="14">
        <v>6.9</v>
      </c>
      <c r="D76" s="14">
        <v>1</v>
      </c>
      <c r="E76" s="14">
        <v>7.1</v>
      </c>
      <c r="F76" s="14">
        <v>-5.2</v>
      </c>
      <c r="G76" s="71">
        <f t="shared" si="2"/>
        <v>1.2250000000000001</v>
      </c>
      <c r="H76" s="85">
        <v>0.8</v>
      </c>
      <c r="I76" s="14">
        <v>1.7</v>
      </c>
      <c r="J76" s="14">
        <v>-7.5</v>
      </c>
      <c r="K76" s="85">
        <v>-2.15486111111111</v>
      </c>
      <c r="L76" s="91">
        <v>92</v>
      </c>
      <c r="M76" s="24">
        <v>63</v>
      </c>
      <c r="N76" s="87">
        <v>81.340277777777771</v>
      </c>
      <c r="O76" s="136">
        <v>1029.4000000000001</v>
      </c>
      <c r="P76" s="21">
        <v>1022.9</v>
      </c>
      <c r="Q76" s="73">
        <v>1025.8979166666663</v>
      </c>
      <c r="R76" s="78">
        <v>4.0999999999999996</v>
      </c>
      <c r="S76" s="68">
        <v>3.1</v>
      </c>
      <c r="T76" s="25">
        <v>0.8</v>
      </c>
      <c r="U76" s="280" t="s">
        <v>92</v>
      </c>
      <c r="V76" s="310" t="s">
        <v>215</v>
      </c>
      <c r="W76" s="26">
        <v>0</v>
      </c>
      <c r="X76" s="27">
        <v>0.1</v>
      </c>
      <c r="Y76" s="28">
        <v>0</v>
      </c>
      <c r="Z76" s="30">
        <v>0</v>
      </c>
      <c r="AA76" s="396" t="s">
        <v>318</v>
      </c>
      <c r="AB76" s="29"/>
      <c r="AG76" s="287"/>
    </row>
    <row r="77" spans="1:33" s="20" customFormat="1" x14ac:dyDescent="0.3">
      <c r="A77" s="43">
        <v>42810</v>
      </c>
      <c r="B77" s="44">
        <v>-3.9</v>
      </c>
      <c r="C77" s="14">
        <v>9.6999999999999993</v>
      </c>
      <c r="D77" s="14">
        <v>5.8</v>
      </c>
      <c r="E77" s="14">
        <v>10.9</v>
      </c>
      <c r="F77" s="14">
        <v>-4.9000000000000004</v>
      </c>
      <c r="G77" s="71">
        <f t="shared" si="2"/>
        <v>4.3499999999999996</v>
      </c>
      <c r="H77" s="85">
        <v>3.5</v>
      </c>
      <c r="I77" s="14">
        <v>3.9</v>
      </c>
      <c r="J77" s="14">
        <v>-6.9</v>
      </c>
      <c r="K77" s="85">
        <v>-2.9243055555555584</v>
      </c>
      <c r="L77" s="91">
        <v>95</v>
      </c>
      <c r="M77" s="24">
        <v>34</v>
      </c>
      <c r="N77" s="87">
        <v>66.038194444444443</v>
      </c>
      <c r="O77" s="136">
        <v>1024.9000000000001</v>
      </c>
      <c r="P77" s="21">
        <v>1018.6</v>
      </c>
      <c r="Q77" s="73">
        <v>1021.5357638888878</v>
      </c>
      <c r="R77" s="78">
        <v>8.1999999999999993</v>
      </c>
      <c r="S77" s="68">
        <v>6.1</v>
      </c>
      <c r="T77" s="25">
        <v>1.8</v>
      </c>
      <c r="U77" s="280" t="s">
        <v>99</v>
      </c>
      <c r="V77" s="310" t="s">
        <v>221</v>
      </c>
      <c r="W77" s="26">
        <v>0</v>
      </c>
      <c r="X77" s="27">
        <v>0</v>
      </c>
      <c r="Y77" s="28">
        <v>0</v>
      </c>
      <c r="Z77" s="30">
        <v>0</v>
      </c>
      <c r="AA77" s="396" t="s">
        <v>327</v>
      </c>
      <c r="AB77" s="29"/>
      <c r="AG77" s="287"/>
    </row>
    <row r="78" spans="1:33" s="20" customFormat="1" x14ac:dyDescent="0.3">
      <c r="A78" s="43">
        <v>42811</v>
      </c>
      <c r="B78" s="44">
        <v>-4.0999999999999996</v>
      </c>
      <c r="C78" s="14">
        <v>12.2</v>
      </c>
      <c r="D78" s="14">
        <v>9.5</v>
      </c>
      <c r="E78" s="14">
        <v>12.3</v>
      </c>
      <c r="F78" s="14">
        <v>-4.3</v>
      </c>
      <c r="G78" s="71">
        <f t="shared" si="2"/>
        <v>6.7750000000000004</v>
      </c>
      <c r="H78" s="85">
        <v>5.7</v>
      </c>
      <c r="I78" s="14">
        <v>1.6</v>
      </c>
      <c r="J78" s="14">
        <v>-6.7</v>
      </c>
      <c r="K78" s="85">
        <v>-2.4579861111111105</v>
      </c>
      <c r="L78" s="91">
        <v>89</v>
      </c>
      <c r="M78" s="24">
        <v>35</v>
      </c>
      <c r="N78" s="87">
        <v>58.888888888888886</v>
      </c>
      <c r="O78" s="136">
        <v>1022.1</v>
      </c>
      <c r="P78" s="21">
        <v>1008.1</v>
      </c>
      <c r="Q78" s="73">
        <v>1016.3288194444441</v>
      </c>
      <c r="R78" s="78">
        <v>9.9</v>
      </c>
      <c r="S78" s="68">
        <v>7.5</v>
      </c>
      <c r="T78" s="25">
        <v>2.7</v>
      </c>
      <c r="U78" s="280" t="s">
        <v>88</v>
      </c>
      <c r="V78" s="310" t="s">
        <v>215</v>
      </c>
      <c r="W78" s="26">
        <v>3.6</v>
      </c>
      <c r="X78" s="27">
        <v>0.3</v>
      </c>
      <c r="Y78" s="28">
        <v>0</v>
      </c>
      <c r="Z78" s="30">
        <v>0</v>
      </c>
      <c r="AA78" s="396" t="s">
        <v>289</v>
      </c>
      <c r="AB78" s="29"/>
      <c r="AG78" s="287"/>
    </row>
    <row r="79" spans="1:33" s="20" customFormat="1" x14ac:dyDescent="0.3">
      <c r="A79" s="43">
        <v>42812</v>
      </c>
      <c r="B79" s="44">
        <v>4.0999999999999996</v>
      </c>
      <c r="C79" s="14">
        <v>7.4</v>
      </c>
      <c r="D79" s="14">
        <v>6.2</v>
      </c>
      <c r="E79" s="14">
        <v>9.3000000000000007</v>
      </c>
      <c r="F79" s="14">
        <v>4.0999999999999996</v>
      </c>
      <c r="G79" s="71">
        <f t="shared" si="2"/>
        <v>5.9749999999999996</v>
      </c>
      <c r="H79" s="85">
        <v>6.2</v>
      </c>
      <c r="I79" s="14">
        <v>4.7</v>
      </c>
      <c r="J79" s="14">
        <v>-1.4</v>
      </c>
      <c r="K79" s="85">
        <v>3.0871527777777752</v>
      </c>
      <c r="L79" s="91">
        <v>92</v>
      </c>
      <c r="M79" s="24">
        <v>53</v>
      </c>
      <c r="N79" s="87">
        <v>81.149305555555557</v>
      </c>
      <c r="O79" s="136">
        <v>1009.1</v>
      </c>
      <c r="P79" s="21">
        <v>999.1</v>
      </c>
      <c r="Q79" s="73">
        <v>1003.9579861111112</v>
      </c>
      <c r="R79" s="78">
        <v>9.1999999999999993</v>
      </c>
      <c r="S79" s="68">
        <v>6.6</v>
      </c>
      <c r="T79" s="25">
        <v>2</v>
      </c>
      <c r="U79" s="280" t="s">
        <v>88</v>
      </c>
      <c r="V79" s="310" t="s">
        <v>215</v>
      </c>
      <c r="W79" s="26">
        <v>3.6</v>
      </c>
      <c r="X79" s="27">
        <v>1.7</v>
      </c>
      <c r="Y79" s="28">
        <v>0</v>
      </c>
      <c r="Z79" s="30">
        <v>0</v>
      </c>
      <c r="AA79" s="396" t="s">
        <v>319</v>
      </c>
      <c r="AB79" s="29"/>
      <c r="AG79" s="287"/>
    </row>
    <row r="80" spans="1:33" s="20" customFormat="1" x14ac:dyDescent="0.3">
      <c r="A80" s="43">
        <v>42813</v>
      </c>
      <c r="B80" s="44">
        <v>2.6</v>
      </c>
      <c r="C80" s="14">
        <v>11.1</v>
      </c>
      <c r="D80" s="14">
        <v>3</v>
      </c>
      <c r="E80" s="14">
        <v>11.6</v>
      </c>
      <c r="F80" s="14">
        <v>1.5</v>
      </c>
      <c r="G80" s="71">
        <f t="shared" si="2"/>
        <v>4.9249999999999998</v>
      </c>
      <c r="H80" s="85">
        <v>6</v>
      </c>
      <c r="I80" s="14">
        <v>0.1</v>
      </c>
      <c r="J80" s="14">
        <v>-10.4</v>
      </c>
      <c r="K80" s="85">
        <v>-4.7048611111111107</v>
      </c>
      <c r="L80" s="91">
        <v>81</v>
      </c>
      <c r="M80" s="24">
        <v>22</v>
      </c>
      <c r="N80" s="87">
        <v>49.361111111111114</v>
      </c>
      <c r="O80" s="136">
        <v>1009.7</v>
      </c>
      <c r="P80" s="21">
        <v>1002.2</v>
      </c>
      <c r="Q80" s="73">
        <v>1007.2368055555562</v>
      </c>
      <c r="R80" s="78">
        <v>9.5</v>
      </c>
      <c r="S80" s="68">
        <v>8.9</v>
      </c>
      <c r="T80" s="25">
        <v>2.7</v>
      </c>
      <c r="U80" s="280" t="s">
        <v>99</v>
      </c>
      <c r="V80" s="310" t="s">
        <v>215</v>
      </c>
      <c r="W80" s="26">
        <v>3.6</v>
      </c>
      <c r="X80" s="27">
        <v>2</v>
      </c>
      <c r="Y80" s="28">
        <v>0</v>
      </c>
      <c r="Z80" s="30">
        <v>0</v>
      </c>
      <c r="AA80" s="396" t="s">
        <v>288</v>
      </c>
      <c r="AB80" s="29"/>
      <c r="AG80" s="287"/>
    </row>
    <row r="81" spans="1:33" s="20" customFormat="1" x14ac:dyDescent="0.3">
      <c r="A81" s="43">
        <v>42814</v>
      </c>
      <c r="B81" s="44">
        <v>3</v>
      </c>
      <c r="C81" s="14">
        <v>6.6</v>
      </c>
      <c r="D81" s="14">
        <v>6.1</v>
      </c>
      <c r="E81" s="14">
        <v>7.8</v>
      </c>
      <c r="F81" s="14">
        <v>2.2000000000000002</v>
      </c>
      <c r="G81" s="71">
        <f t="shared" si="2"/>
        <v>5.4499999999999993</v>
      </c>
      <c r="H81" s="85">
        <v>5</v>
      </c>
      <c r="I81" s="14">
        <v>6.2</v>
      </c>
      <c r="J81" s="14">
        <v>-4.0999999999999996</v>
      </c>
      <c r="K81" s="85">
        <v>3.1937499999999974</v>
      </c>
      <c r="L81" s="91">
        <v>96</v>
      </c>
      <c r="M81" s="24">
        <v>62</v>
      </c>
      <c r="N81" s="87">
        <v>88.409722222222229</v>
      </c>
      <c r="O81" s="136">
        <v>1013.6</v>
      </c>
      <c r="P81" s="21">
        <v>1007.4</v>
      </c>
      <c r="Q81" s="73">
        <v>1010.7572916666668</v>
      </c>
      <c r="R81" s="78">
        <v>3.4</v>
      </c>
      <c r="S81" s="68">
        <v>2.6</v>
      </c>
      <c r="T81" s="25">
        <v>1.3</v>
      </c>
      <c r="U81" s="280" t="s">
        <v>43</v>
      </c>
      <c r="V81" s="310" t="s">
        <v>215</v>
      </c>
      <c r="W81" s="26">
        <v>3.6</v>
      </c>
      <c r="X81" s="27">
        <v>1</v>
      </c>
      <c r="Y81" s="28">
        <v>0</v>
      </c>
      <c r="Z81" s="30">
        <v>0</v>
      </c>
      <c r="AA81" s="396" t="s">
        <v>317</v>
      </c>
      <c r="AB81" s="29"/>
      <c r="AG81" s="287"/>
    </row>
    <row r="82" spans="1:33" s="20" customFormat="1" x14ac:dyDescent="0.3">
      <c r="A82" s="43">
        <v>42815</v>
      </c>
      <c r="B82" s="44">
        <v>6.5</v>
      </c>
      <c r="C82" s="14">
        <v>12.9</v>
      </c>
      <c r="D82" s="14">
        <v>6.5</v>
      </c>
      <c r="E82" s="14">
        <v>14.1</v>
      </c>
      <c r="F82" s="14">
        <v>4.8</v>
      </c>
      <c r="G82" s="71">
        <f t="shared" si="2"/>
        <v>8.1</v>
      </c>
      <c r="H82" s="85">
        <v>8.6999999999999993</v>
      </c>
      <c r="I82" s="14">
        <v>8.8000000000000007</v>
      </c>
      <c r="J82" s="14">
        <v>4.2</v>
      </c>
      <c r="K82" s="85">
        <v>6.5788194444444379</v>
      </c>
      <c r="L82" s="91">
        <v>99</v>
      </c>
      <c r="M82" s="24">
        <v>67</v>
      </c>
      <c r="N82" s="87">
        <v>87.559027777777771</v>
      </c>
      <c r="O82" s="136">
        <v>1013.9</v>
      </c>
      <c r="P82" s="21">
        <v>1012</v>
      </c>
      <c r="Q82" s="73">
        <v>1012.8885416666658</v>
      </c>
      <c r="R82" s="78">
        <v>6.1</v>
      </c>
      <c r="S82" s="68">
        <v>5</v>
      </c>
      <c r="T82" s="25">
        <v>1.7</v>
      </c>
      <c r="U82" s="280" t="s">
        <v>88</v>
      </c>
      <c r="V82" s="310"/>
      <c r="W82" s="26">
        <v>0</v>
      </c>
      <c r="X82" s="27">
        <v>0</v>
      </c>
      <c r="Y82" s="28">
        <v>0</v>
      </c>
      <c r="Z82" s="30">
        <v>0</v>
      </c>
      <c r="AA82" s="396" t="s">
        <v>328</v>
      </c>
      <c r="AB82" s="29"/>
      <c r="AG82" s="287"/>
    </row>
    <row r="83" spans="1:33" s="20" customFormat="1" x14ac:dyDescent="0.3">
      <c r="A83" s="43">
        <v>42816</v>
      </c>
      <c r="B83" s="44">
        <v>5</v>
      </c>
      <c r="C83" s="14">
        <v>17.7</v>
      </c>
      <c r="D83" s="14">
        <v>8.5</v>
      </c>
      <c r="E83" s="14">
        <v>18.3</v>
      </c>
      <c r="F83" s="14">
        <v>3.6</v>
      </c>
      <c r="G83" s="71">
        <f t="shared" si="2"/>
        <v>9.9250000000000007</v>
      </c>
      <c r="H83" s="85">
        <v>9</v>
      </c>
      <c r="I83" s="14">
        <v>11.1</v>
      </c>
      <c r="J83" s="14">
        <v>3</v>
      </c>
      <c r="K83" s="85">
        <v>6.1084249084249063</v>
      </c>
      <c r="L83" s="91">
        <v>99</v>
      </c>
      <c r="M83" s="24">
        <v>56</v>
      </c>
      <c r="N83" s="87">
        <v>84.380434782608702</v>
      </c>
      <c r="O83" s="136">
        <v>1018.7</v>
      </c>
      <c r="P83" s="21">
        <v>1010.8</v>
      </c>
      <c r="Q83" s="73">
        <v>1015.1000000000007</v>
      </c>
      <c r="R83" s="78">
        <v>8.1999999999999993</v>
      </c>
      <c r="S83" s="68">
        <v>4.9000000000000004</v>
      </c>
      <c r="T83" s="25">
        <v>1.9</v>
      </c>
      <c r="U83" s="280" t="s">
        <v>46</v>
      </c>
      <c r="V83" s="312" t="s">
        <v>221</v>
      </c>
      <c r="W83" s="26">
        <v>0</v>
      </c>
      <c r="X83" s="27">
        <v>0</v>
      </c>
      <c r="Y83" s="28">
        <v>0</v>
      </c>
      <c r="Z83" s="30">
        <v>0</v>
      </c>
      <c r="AA83" s="396" t="s">
        <v>325</v>
      </c>
      <c r="AB83" s="29"/>
      <c r="AG83" s="287"/>
    </row>
    <row r="84" spans="1:33" s="20" customFormat="1" x14ac:dyDescent="0.3">
      <c r="A84" s="43">
        <v>42817</v>
      </c>
      <c r="B84" s="44">
        <v>6.8</v>
      </c>
      <c r="C84" s="14">
        <v>17.100000000000001</v>
      </c>
      <c r="D84" s="14">
        <v>9.4</v>
      </c>
      <c r="E84" s="14">
        <v>18.100000000000001</v>
      </c>
      <c r="F84" s="14">
        <v>6.4</v>
      </c>
      <c r="G84" s="71">
        <f t="shared" si="2"/>
        <v>10.675000000000001</v>
      </c>
      <c r="H84" s="85">
        <v>10.7</v>
      </c>
      <c r="I84" s="14">
        <v>10.6</v>
      </c>
      <c r="J84" s="14">
        <v>4.0999999999999996</v>
      </c>
      <c r="K84" s="85">
        <v>7.056597222222222</v>
      </c>
      <c r="L84" s="91">
        <v>96</v>
      </c>
      <c r="M84" s="24">
        <v>59</v>
      </c>
      <c r="N84" s="87">
        <v>79.034722222222229</v>
      </c>
      <c r="O84" s="136">
        <v>1019.2</v>
      </c>
      <c r="P84" s="21">
        <v>1016</v>
      </c>
      <c r="Q84" s="73">
        <v>1017.8406250000002</v>
      </c>
      <c r="R84" s="78">
        <v>3.4</v>
      </c>
      <c r="S84" s="68">
        <v>2.1</v>
      </c>
      <c r="T84" s="25">
        <v>1.1000000000000001</v>
      </c>
      <c r="U84" s="280" t="s">
        <v>45</v>
      </c>
      <c r="V84" s="310" t="s">
        <v>215</v>
      </c>
      <c r="W84" s="26">
        <v>3.6</v>
      </c>
      <c r="X84" s="27">
        <v>0.3</v>
      </c>
      <c r="Y84" s="28">
        <v>0</v>
      </c>
      <c r="Z84" s="30">
        <v>0</v>
      </c>
      <c r="AA84" s="396" t="s">
        <v>334</v>
      </c>
      <c r="AB84" s="29"/>
      <c r="AG84" s="287"/>
    </row>
    <row r="85" spans="1:33" s="20" customFormat="1" x14ac:dyDescent="0.3">
      <c r="A85" s="43">
        <v>42818</v>
      </c>
      <c r="B85" s="44">
        <v>4.5</v>
      </c>
      <c r="C85" s="14">
        <v>10.3</v>
      </c>
      <c r="D85" s="14">
        <v>6.5</v>
      </c>
      <c r="E85" s="14">
        <v>11.9</v>
      </c>
      <c r="F85" s="14">
        <v>1.1000000000000001</v>
      </c>
      <c r="G85" s="71">
        <f t="shared" si="2"/>
        <v>6.95</v>
      </c>
      <c r="H85" s="85">
        <v>7.4</v>
      </c>
      <c r="I85" s="14">
        <v>10.3</v>
      </c>
      <c r="J85" s="14">
        <v>-1.3</v>
      </c>
      <c r="K85" s="85">
        <v>4.7263345195729576</v>
      </c>
      <c r="L85" s="91">
        <v>99</v>
      </c>
      <c r="M85" s="24">
        <v>68</v>
      </c>
      <c r="N85" s="87">
        <v>84.064056939501782</v>
      </c>
      <c r="O85" s="136">
        <v>1028.7</v>
      </c>
      <c r="P85" s="21">
        <v>1018.2</v>
      </c>
      <c r="Q85" s="73">
        <v>1023.9579505300349</v>
      </c>
      <c r="R85" s="78">
        <v>7.8</v>
      </c>
      <c r="S85" s="68">
        <v>5.4</v>
      </c>
      <c r="T85" s="25">
        <v>3</v>
      </c>
      <c r="U85" s="280" t="s">
        <v>46</v>
      </c>
      <c r="V85" s="310"/>
      <c r="W85" s="26">
        <v>0</v>
      </c>
      <c r="X85" s="27">
        <v>0</v>
      </c>
      <c r="Y85" s="28">
        <v>0</v>
      </c>
      <c r="Z85" s="30">
        <v>0</v>
      </c>
      <c r="AA85" s="396" t="s">
        <v>230</v>
      </c>
      <c r="AB85" s="29"/>
      <c r="AG85" s="287"/>
    </row>
    <row r="86" spans="1:33" s="20" customFormat="1" x14ac:dyDescent="0.3">
      <c r="A86" s="43">
        <v>42819</v>
      </c>
      <c r="B86" s="44">
        <v>-2.2999999999999998</v>
      </c>
      <c r="C86" s="14">
        <v>14.8</v>
      </c>
      <c r="D86" s="14">
        <v>10.1</v>
      </c>
      <c r="E86" s="14">
        <v>15</v>
      </c>
      <c r="F86" s="14">
        <v>-2.9</v>
      </c>
      <c r="G86" s="71">
        <f t="shared" si="2"/>
        <v>8.1750000000000007</v>
      </c>
      <c r="H86" s="85">
        <v>7.1</v>
      </c>
      <c r="I86" s="14">
        <v>4.7</v>
      </c>
      <c r="J86" s="14">
        <v>-6</v>
      </c>
      <c r="K86" s="85">
        <v>-2.0097222222222229</v>
      </c>
      <c r="L86" s="91">
        <v>98</v>
      </c>
      <c r="M86" s="24">
        <v>27</v>
      </c>
      <c r="N86" s="87">
        <v>58.246527777777779</v>
      </c>
      <c r="O86" s="136">
        <v>1028.2</v>
      </c>
      <c r="P86" s="21">
        <v>1016.5</v>
      </c>
      <c r="Q86" s="73">
        <v>1022.9104166666675</v>
      </c>
      <c r="R86" s="78">
        <v>9.9</v>
      </c>
      <c r="S86" s="68">
        <v>5.3</v>
      </c>
      <c r="T86" s="25">
        <v>1.9</v>
      </c>
      <c r="U86" s="280" t="s">
        <v>46</v>
      </c>
      <c r="V86" s="310"/>
      <c r="W86" s="26">
        <v>0</v>
      </c>
      <c r="X86" s="27">
        <v>0</v>
      </c>
      <c r="Y86" s="28">
        <v>0</v>
      </c>
      <c r="Z86" s="30">
        <v>0</v>
      </c>
      <c r="AA86" s="396" t="s">
        <v>289</v>
      </c>
      <c r="AB86" s="29"/>
      <c r="AG86" s="287"/>
    </row>
    <row r="87" spans="1:33" s="20" customFormat="1" x14ac:dyDescent="0.3">
      <c r="A87" s="43">
        <v>42820</v>
      </c>
      <c r="B87" s="44">
        <v>3.8</v>
      </c>
      <c r="C87" s="14">
        <v>7.2</v>
      </c>
      <c r="D87" s="14">
        <v>4.9000000000000004</v>
      </c>
      <c r="E87" s="14">
        <v>8.9</v>
      </c>
      <c r="F87" s="14">
        <v>-1.4</v>
      </c>
      <c r="G87" s="71">
        <f t="shared" si="2"/>
        <v>5.2</v>
      </c>
      <c r="H87" s="85">
        <v>4.9000000000000004</v>
      </c>
      <c r="I87" s="14">
        <v>1.2</v>
      </c>
      <c r="J87" s="14">
        <v>-5.5</v>
      </c>
      <c r="K87" s="85">
        <v>-2.6388888888888893</v>
      </c>
      <c r="L87" s="91">
        <v>83</v>
      </c>
      <c r="M87" s="24">
        <v>44</v>
      </c>
      <c r="N87" s="87">
        <v>59.861111111111114</v>
      </c>
      <c r="O87" s="136">
        <v>1026.2</v>
      </c>
      <c r="P87" s="21">
        <v>1016.6</v>
      </c>
      <c r="Q87" s="73">
        <v>1021.961458333333</v>
      </c>
      <c r="R87" s="78">
        <v>9.9</v>
      </c>
      <c r="S87" s="68">
        <v>7.1</v>
      </c>
      <c r="T87" s="25">
        <v>3.1</v>
      </c>
      <c r="U87" s="280" t="s">
        <v>46</v>
      </c>
      <c r="V87" s="310"/>
      <c r="W87" s="26">
        <v>0</v>
      </c>
      <c r="X87" s="27">
        <v>0</v>
      </c>
      <c r="Y87" s="28">
        <v>0</v>
      </c>
      <c r="Z87" s="30">
        <v>0</v>
      </c>
      <c r="AA87" s="396" t="s">
        <v>288</v>
      </c>
      <c r="AB87" s="29"/>
      <c r="AG87" s="287"/>
    </row>
    <row r="88" spans="1:33" s="20" customFormat="1" x14ac:dyDescent="0.3">
      <c r="A88" s="43">
        <v>42821</v>
      </c>
      <c r="B88" s="44">
        <v>-1.8</v>
      </c>
      <c r="C88" s="14">
        <v>17.100000000000001</v>
      </c>
      <c r="D88" s="14">
        <v>8.6999999999999993</v>
      </c>
      <c r="E88" s="14">
        <v>18.100000000000001</v>
      </c>
      <c r="F88" s="14">
        <v>-2.4</v>
      </c>
      <c r="G88" s="71">
        <f t="shared" si="2"/>
        <v>8.1750000000000007</v>
      </c>
      <c r="H88" s="85">
        <v>6.4</v>
      </c>
      <c r="I88" s="14">
        <v>4</v>
      </c>
      <c r="J88" s="14">
        <v>-5.7</v>
      </c>
      <c r="K88" s="85">
        <v>3.0927835051548663E-3</v>
      </c>
      <c r="L88" s="91">
        <v>93</v>
      </c>
      <c r="M88" s="24">
        <v>28</v>
      </c>
      <c r="N88" s="87">
        <v>54.149484536082475</v>
      </c>
      <c r="O88" s="136">
        <v>1026.5</v>
      </c>
      <c r="P88" s="21">
        <v>1010.8</v>
      </c>
      <c r="Q88" s="73">
        <v>1024.063670411985</v>
      </c>
      <c r="R88" s="78">
        <v>5.8</v>
      </c>
      <c r="S88" s="68">
        <v>3.8</v>
      </c>
      <c r="T88" s="25">
        <v>1.7</v>
      </c>
      <c r="U88" s="280" t="s">
        <v>46</v>
      </c>
      <c r="V88" s="310"/>
      <c r="W88" s="26">
        <v>0</v>
      </c>
      <c r="X88" s="27">
        <v>0</v>
      </c>
      <c r="Y88" s="28">
        <v>0</v>
      </c>
      <c r="Z88" s="30">
        <v>0</v>
      </c>
      <c r="AA88" s="396" t="s">
        <v>343</v>
      </c>
      <c r="AB88" s="29"/>
      <c r="AG88" s="287"/>
    </row>
    <row r="89" spans="1:33" s="20" customFormat="1" x14ac:dyDescent="0.3">
      <c r="A89" s="43">
        <v>42822</v>
      </c>
      <c r="B89" s="44">
        <v>-1.3</v>
      </c>
      <c r="C89" s="14">
        <v>16.7</v>
      </c>
      <c r="D89" s="14">
        <v>9.1999999999999993</v>
      </c>
      <c r="E89" s="14">
        <v>20.100000000000001</v>
      </c>
      <c r="F89" s="14">
        <v>-1.8</v>
      </c>
      <c r="G89" s="71">
        <f t="shared" si="2"/>
        <v>8.4499999999999993</v>
      </c>
      <c r="H89" s="85">
        <v>8.9</v>
      </c>
      <c r="I89" s="14">
        <v>5.4</v>
      </c>
      <c r="J89" s="14">
        <v>-1.9</v>
      </c>
      <c r="K89" s="85">
        <v>1.831597222222223</v>
      </c>
      <c r="L89" s="91">
        <v>99</v>
      </c>
      <c r="M89" s="24">
        <v>32</v>
      </c>
      <c r="N89" s="87">
        <v>68.708333333333329</v>
      </c>
      <c r="O89" s="136">
        <v>1023.6</v>
      </c>
      <c r="P89" s="21">
        <v>1018.6</v>
      </c>
      <c r="Q89" s="73">
        <v>1021.3541666666656</v>
      </c>
      <c r="R89" s="78">
        <v>5.8</v>
      </c>
      <c r="S89" s="68">
        <v>5.0999999999999996</v>
      </c>
      <c r="T89" s="25">
        <v>1.6</v>
      </c>
      <c r="U89" s="280" t="s">
        <v>88</v>
      </c>
      <c r="V89" s="310"/>
      <c r="W89" s="26">
        <v>0</v>
      </c>
      <c r="X89" s="27">
        <v>0</v>
      </c>
      <c r="Y89" s="28">
        <v>0</v>
      </c>
      <c r="Z89" s="30">
        <v>0</v>
      </c>
      <c r="AA89" s="396" t="s">
        <v>300</v>
      </c>
      <c r="AB89" s="29"/>
      <c r="AG89" s="287"/>
    </row>
    <row r="90" spans="1:33" s="20" customFormat="1" x14ac:dyDescent="0.3">
      <c r="A90" s="43">
        <v>42823</v>
      </c>
      <c r="B90" s="44">
        <v>-0.3</v>
      </c>
      <c r="C90" s="14">
        <v>21.1</v>
      </c>
      <c r="D90" s="14">
        <v>16</v>
      </c>
      <c r="E90" s="14">
        <v>22</v>
      </c>
      <c r="F90" s="14">
        <v>-0.5</v>
      </c>
      <c r="G90" s="71">
        <f t="shared" si="2"/>
        <v>13.2</v>
      </c>
      <c r="H90" s="85">
        <v>11.4</v>
      </c>
      <c r="I90" s="14">
        <v>9.5</v>
      </c>
      <c r="J90" s="14">
        <v>-0.6</v>
      </c>
      <c r="K90" s="85">
        <v>4.1722222222222225</v>
      </c>
      <c r="L90" s="91">
        <v>99</v>
      </c>
      <c r="M90" s="24">
        <v>31</v>
      </c>
      <c r="N90" s="87">
        <v>66.979166666666671</v>
      </c>
      <c r="O90" s="136">
        <v>1022</v>
      </c>
      <c r="P90" s="21">
        <v>1016.4</v>
      </c>
      <c r="Q90" s="73">
        <v>1019.8427083333336</v>
      </c>
      <c r="R90" s="78">
        <v>6.8</v>
      </c>
      <c r="S90" s="68">
        <v>5.5</v>
      </c>
      <c r="T90" s="25">
        <v>2.1</v>
      </c>
      <c r="U90" s="280" t="s">
        <v>44</v>
      </c>
      <c r="V90" s="310" t="s">
        <v>215</v>
      </c>
      <c r="W90" s="26">
        <v>3.6</v>
      </c>
      <c r="X90" s="27">
        <v>1</v>
      </c>
      <c r="Y90" s="28">
        <v>0</v>
      </c>
      <c r="Z90" s="30">
        <v>0</v>
      </c>
      <c r="AA90" s="396" t="s">
        <v>335</v>
      </c>
      <c r="AB90" s="29"/>
      <c r="AG90" s="287"/>
    </row>
    <row r="91" spans="1:33" s="20" customFormat="1" x14ac:dyDescent="0.3">
      <c r="A91" s="43">
        <v>42824</v>
      </c>
      <c r="B91" s="44">
        <v>10.3</v>
      </c>
      <c r="C91" s="14">
        <v>14.8</v>
      </c>
      <c r="D91" s="14">
        <v>8.1</v>
      </c>
      <c r="E91" s="14">
        <v>16.100000000000001</v>
      </c>
      <c r="F91" s="14">
        <v>2.4</v>
      </c>
      <c r="G91" s="71">
        <f t="shared" si="2"/>
        <v>10.324999999999999</v>
      </c>
      <c r="H91" s="85">
        <v>10.5</v>
      </c>
      <c r="I91" s="14">
        <v>9.9</v>
      </c>
      <c r="J91" s="14">
        <v>1.9</v>
      </c>
      <c r="K91" s="85">
        <v>6.9663194444444487</v>
      </c>
      <c r="L91" s="91">
        <v>99</v>
      </c>
      <c r="M91" s="24">
        <v>52</v>
      </c>
      <c r="N91" s="87">
        <v>80.027777777777771</v>
      </c>
      <c r="O91" s="136">
        <v>1027.4000000000001</v>
      </c>
      <c r="P91" s="21">
        <v>1020.8</v>
      </c>
      <c r="Q91" s="73">
        <v>1024.4489583333334</v>
      </c>
      <c r="R91" s="78">
        <v>6.8</v>
      </c>
      <c r="S91" s="68">
        <v>5.2</v>
      </c>
      <c r="T91" s="25">
        <v>1.7</v>
      </c>
      <c r="U91" s="280" t="s">
        <v>46</v>
      </c>
      <c r="V91" s="310" t="s">
        <v>215</v>
      </c>
      <c r="W91" s="26">
        <v>3.6</v>
      </c>
      <c r="X91" s="27">
        <v>0.5</v>
      </c>
      <c r="Y91" s="28">
        <v>0</v>
      </c>
      <c r="Z91" s="30">
        <v>0</v>
      </c>
      <c r="AA91" s="396" t="s">
        <v>335</v>
      </c>
      <c r="AB91" s="29"/>
      <c r="AG91" s="287"/>
    </row>
    <row r="92" spans="1:33" s="20" customFormat="1" ht="15" thickBot="1" x14ac:dyDescent="0.35">
      <c r="A92" s="43">
        <v>42825</v>
      </c>
      <c r="B92" s="46">
        <v>0</v>
      </c>
      <c r="C92" s="22">
        <v>17.600000000000001</v>
      </c>
      <c r="D92" s="22">
        <v>14.5</v>
      </c>
      <c r="E92" s="22">
        <v>19.8</v>
      </c>
      <c r="F92" s="22">
        <v>-0.7</v>
      </c>
      <c r="G92" s="22">
        <f>(B92+C92+2*D92)/4</f>
        <v>11.65</v>
      </c>
      <c r="H92" s="86">
        <v>9.3000000000000007</v>
      </c>
      <c r="I92" s="22">
        <v>8.6</v>
      </c>
      <c r="J92" s="22">
        <v>-0.8</v>
      </c>
      <c r="K92" s="86">
        <v>3.7849122807017537</v>
      </c>
      <c r="L92" s="92">
        <v>99</v>
      </c>
      <c r="M92" s="74">
        <v>36</v>
      </c>
      <c r="N92" s="88">
        <v>73.628070175438594</v>
      </c>
      <c r="O92" s="137">
        <v>1027.7</v>
      </c>
      <c r="P92" s="75">
        <v>1020.6</v>
      </c>
      <c r="Q92" s="76">
        <v>1024.5038596491238</v>
      </c>
      <c r="R92" s="80">
        <v>8.1999999999999993</v>
      </c>
      <c r="S92" s="70">
        <v>5.7</v>
      </c>
      <c r="T92" s="47">
        <v>2</v>
      </c>
      <c r="U92" s="284" t="s">
        <v>88</v>
      </c>
      <c r="V92" s="311"/>
      <c r="W92" s="49">
        <v>0</v>
      </c>
      <c r="X92" s="50">
        <v>0</v>
      </c>
      <c r="Y92" s="51">
        <v>0</v>
      </c>
      <c r="Z92" s="52">
        <v>0</v>
      </c>
      <c r="AA92" s="397" t="s">
        <v>301</v>
      </c>
      <c r="AB92" s="29"/>
      <c r="AG92" s="287"/>
    </row>
    <row r="93" spans="1:33" s="38" customFormat="1" x14ac:dyDescent="0.3">
      <c r="A93" s="43">
        <v>42826</v>
      </c>
      <c r="B93" s="82">
        <v>1.2</v>
      </c>
      <c r="C93" s="33">
        <v>20.100000000000001</v>
      </c>
      <c r="D93" s="33">
        <v>14</v>
      </c>
      <c r="E93" s="33">
        <v>20.8</v>
      </c>
      <c r="F93" s="33">
        <v>1.1000000000000001</v>
      </c>
      <c r="G93" s="83">
        <f t="shared" ref="G93:G121" si="3">(B93+C93+2*D93)/4</f>
        <v>12.324999999999999</v>
      </c>
      <c r="H93" s="90">
        <v>11.5</v>
      </c>
      <c r="I93" s="33">
        <v>8.5</v>
      </c>
      <c r="J93" s="33">
        <v>0.8</v>
      </c>
      <c r="K93" s="90">
        <v>0.8</v>
      </c>
      <c r="L93" s="133">
        <v>99</v>
      </c>
      <c r="M93" s="34">
        <v>31</v>
      </c>
      <c r="N93" s="128">
        <v>65.63120567375887</v>
      </c>
      <c r="O93" s="138">
        <v>1021.3</v>
      </c>
      <c r="P93" s="35">
        <v>1015.7</v>
      </c>
      <c r="Q93" s="77">
        <v>1018.810104529617</v>
      </c>
      <c r="R93" s="130">
        <v>8.5</v>
      </c>
      <c r="S93" s="36">
        <v>6.3</v>
      </c>
      <c r="T93" s="36">
        <v>2.2000000000000002</v>
      </c>
      <c r="U93" s="278" t="s">
        <v>88</v>
      </c>
      <c r="V93" s="286"/>
      <c r="W93" s="123">
        <v>0</v>
      </c>
      <c r="X93" s="124">
        <v>0</v>
      </c>
      <c r="Y93" s="125">
        <v>0</v>
      </c>
      <c r="Z93" s="131">
        <v>0</v>
      </c>
      <c r="AA93" s="394" t="s">
        <v>300</v>
      </c>
      <c r="AB93" s="37"/>
      <c r="AG93" s="45"/>
    </row>
    <row r="94" spans="1:33" s="20" customFormat="1" x14ac:dyDescent="0.3">
      <c r="A94" s="43">
        <v>42827</v>
      </c>
      <c r="B94" s="44">
        <v>0.6</v>
      </c>
      <c r="C94" s="14">
        <v>23.2</v>
      </c>
      <c r="D94" s="14">
        <v>14.1</v>
      </c>
      <c r="E94" s="14">
        <v>24.1</v>
      </c>
      <c r="F94" s="14">
        <v>0.6</v>
      </c>
      <c r="G94" s="83">
        <f t="shared" si="3"/>
        <v>13</v>
      </c>
      <c r="H94" s="85">
        <v>12.7</v>
      </c>
      <c r="I94" s="14">
        <v>7.7</v>
      </c>
      <c r="J94" s="14">
        <v>0.5</v>
      </c>
      <c r="K94" s="85">
        <v>0.5</v>
      </c>
      <c r="L94" s="91">
        <v>99</v>
      </c>
      <c r="M94" s="24">
        <v>23</v>
      </c>
      <c r="N94" s="87">
        <v>61.270833333333336</v>
      </c>
      <c r="O94" s="136">
        <v>1019.5</v>
      </c>
      <c r="P94" s="21">
        <v>1016.6</v>
      </c>
      <c r="Q94" s="73">
        <v>1017.9756944444445</v>
      </c>
      <c r="R94" s="78">
        <v>7.8</v>
      </c>
      <c r="S94" s="68">
        <v>5.7</v>
      </c>
      <c r="T94" s="25">
        <v>2.1</v>
      </c>
      <c r="U94" s="280" t="s">
        <v>88</v>
      </c>
      <c r="V94" s="281"/>
      <c r="W94" s="16">
        <v>0</v>
      </c>
      <c r="X94" s="17">
        <v>0</v>
      </c>
      <c r="Y94" s="18">
        <v>0</v>
      </c>
      <c r="Z94" s="48">
        <v>0</v>
      </c>
      <c r="AA94" s="395" t="s">
        <v>300</v>
      </c>
      <c r="AB94" s="29"/>
      <c r="AG94" s="287"/>
    </row>
    <row r="95" spans="1:33" s="20" customFormat="1" ht="28.8" x14ac:dyDescent="0.3">
      <c r="A95" s="43">
        <v>42828</v>
      </c>
      <c r="B95" s="44">
        <v>2.9</v>
      </c>
      <c r="C95" s="14">
        <v>23.4</v>
      </c>
      <c r="D95" s="14">
        <v>16.5</v>
      </c>
      <c r="E95" s="14">
        <v>24.1</v>
      </c>
      <c r="F95" s="14">
        <v>2.9</v>
      </c>
      <c r="G95" s="83">
        <f t="shared" si="3"/>
        <v>14.824999999999999</v>
      </c>
      <c r="H95" s="85">
        <v>14.2</v>
      </c>
      <c r="I95" s="14">
        <v>4.9000000000000004</v>
      </c>
      <c r="J95" s="14">
        <v>2.2999999999999998</v>
      </c>
      <c r="K95" s="85">
        <v>2.2999999999999998</v>
      </c>
      <c r="L95" s="91">
        <v>99</v>
      </c>
      <c r="M95" s="24">
        <v>80</v>
      </c>
      <c r="N95" s="87">
        <v>92.477777777777774</v>
      </c>
      <c r="O95" s="136">
        <v>1021.2</v>
      </c>
      <c r="P95" s="21">
        <v>1017.8</v>
      </c>
      <c r="Q95" s="73">
        <v>1019.4911111111112</v>
      </c>
      <c r="R95" s="78">
        <v>7.5</v>
      </c>
      <c r="S95" s="68">
        <v>5.8</v>
      </c>
      <c r="T95" s="25">
        <v>2.6</v>
      </c>
      <c r="U95" s="280" t="s">
        <v>46</v>
      </c>
      <c r="V95" s="281" t="s">
        <v>221</v>
      </c>
      <c r="W95" s="16">
        <v>0</v>
      </c>
      <c r="X95" s="17">
        <v>0</v>
      </c>
      <c r="Y95" s="18">
        <v>0</v>
      </c>
      <c r="Z95" s="48">
        <v>0</v>
      </c>
      <c r="AA95" s="395" t="s">
        <v>336</v>
      </c>
      <c r="AB95" s="29"/>
      <c r="AG95" s="287"/>
    </row>
    <row r="96" spans="1:33" s="20" customFormat="1" x14ac:dyDescent="0.3">
      <c r="A96" s="43">
        <v>42829</v>
      </c>
      <c r="B96" s="44">
        <v>6.1</v>
      </c>
      <c r="C96" s="14">
        <v>23.5</v>
      </c>
      <c r="D96" s="14">
        <v>15.6</v>
      </c>
      <c r="E96" s="14">
        <v>25.1</v>
      </c>
      <c r="F96" s="14">
        <v>6</v>
      </c>
      <c r="G96" s="83">
        <f t="shared" si="3"/>
        <v>15.2</v>
      </c>
      <c r="H96" s="85">
        <v>15</v>
      </c>
      <c r="I96" s="14">
        <v>9.6</v>
      </c>
      <c r="J96" s="14">
        <v>5.5</v>
      </c>
      <c r="K96" s="85">
        <v>5.5</v>
      </c>
      <c r="L96" s="91">
        <v>81</v>
      </c>
      <c r="M96" s="24">
        <v>35</v>
      </c>
      <c r="N96" s="87">
        <v>54.56637168141593</v>
      </c>
      <c r="O96" s="136">
        <v>1020.5</v>
      </c>
      <c r="P96" s="21">
        <v>1011.1</v>
      </c>
      <c r="Q96" s="73">
        <v>1017.4061403508774</v>
      </c>
      <c r="R96" s="79">
        <v>9.9</v>
      </c>
      <c r="S96" s="69">
        <v>7.1</v>
      </c>
      <c r="T96" s="19">
        <v>1.8</v>
      </c>
      <c r="U96" s="280" t="s">
        <v>92</v>
      </c>
      <c r="V96" s="282" t="s">
        <v>221</v>
      </c>
      <c r="W96" s="16">
        <v>0</v>
      </c>
      <c r="X96" s="17">
        <v>0</v>
      </c>
      <c r="Y96" s="18">
        <v>0</v>
      </c>
      <c r="Z96" s="48">
        <v>0</v>
      </c>
      <c r="AA96" s="395" t="s">
        <v>329</v>
      </c>
      <c r="AB96" s="29"/>
      <c r="AG96" s="287"/>
    </row>
    <row r="97" spans="1:33" s="20" customFormat="1" x14ac:dyDescent="0.3">
      <c r="A97" s="43">
        <v>42830</v>
      </c>
      <c r="B97" s="44">
        <v>6.5</v>
      </c>
      <c r="C97" s="14">
        <v>17.2</v>
      </c>
      <c r="D97" s="14">
        <v>10.199999999999999</v>
      </c>
      <c r="E97" s="14">
        <v>17.8</v>
      </c>
      <c r="F97" s="14">
        <v>6.5</v>
      </c>
      <c r="G97" s="71">
        <f t="shared" si="3"/>
        <v>11.024999999999999</v>
      </c>
      <c r="H97" s="85">
        <v>11.8</v>
      </c>
      <c r="I97" s="14">
        <v>11.6</v>
      </c>
      <c r="J97" s="14">
        <v>6.2</v>
      </c>
      <c r="K97" s="85">
        <v>6.2</v>
      </c>
      <c r="L97" s="91">
        <v>99</v>
      </c>
      <c r="M97" s="24">
        <v>53</v>
      </c>
      <c r="N97" s="87">
        <v>84.338028169014081</v>
      </c>
      <c r="O97" s="136">
        <v>1018.5</v>
      </c>
      <c r="P97" s="21">
        <v>1011.9</v>
      </c>
      <c r="Q97" s="73">
        <v>1015.5877192982454</v>
      </c>
      <c r="R97" s="78">
        <v>7.5</v>
      </c>
      <c r="S97" s="68">
        <v>4.5999999999999996</v>
      </c>
      <c r="T97" s="25">
        <v>1.5</v>
      </c>
      <c r="U97" s="280" t="s">
        <v>96</v>
      </c>
      <c r="V97" s="282" t="s">
        <v>215</v>
      </c>
      <c r="W97" s="16">
        <v>7.2</v>
      </c>
      <c r="X97" s="17">
        <v>6</v>
      </c>
      <c r="Y97" s="18">
        <v>0</v>
      </c>
      <c r="Z97" s="48">
        <v>0</v>
      </c>
      <c r="AA97" s="395" t="s">
        <v>320</v>
      </c>
      <c r="AB97" s="29"/>
      <c r="AG97" s="287"/>
    </row>
    <row r="98" spans="1:33" s="20" customFormat="1" x14ac:dyDescent="0.3">
      <c r="A98" s="43">
        <v>42831</v>
      </c>
      <c r="B98" s="44">
        <v>8.8000000000000007</v>
      </c>
      <c r="C98" s="14">
        <v>6</v>
      </c>
      <c r="D98" s="14">
        <v>4.3</v>
      </c>
      <c r="E98" s="14">
        <v>9.5</v>
      </c>
      <c r="F98" s="14">
        <v>4</v>
      </c>
      <c r="G98" s="71">
        <f t="shared" si="3"/>
        <v>5.85</v>
      </c>
      <c r="H98" s="85">
        <v>7.2</v>
      </c>
      <c r="I98" s="14">
        <v>9.4</v>
      </c>
      <c r="J98" s="14">
        <v>3.2</v>
      </c>
      <c r="K98" s="85">
        <v>3.2</v>
      </c>
      <c r="L98" s="91">
        <v>99</v>
      </c>
      <c r="M98" s="24">
        <v>74</v>
      </c>
      <c r="N98" s="87">
        <v>91.951388888888886</v>
      </c>
      <c r="O98" s="136">
        <v>1015.5</v>
      </c>
      <c r="P98" s="21">
        <v>1009.9</v>
      </c>
      <c r="Q98" s="73">
        <v>1012.2510416666664</v>
      </c>
      <c r="R98" s="78">
        <v>9.5</v>
      </c>
      <c r="S98" s="68">
        <v>5.9</v>
      </c>
      <c r="T98" s="25">
        <v>1.9</v>
      </c>
      <c r="U98" s="280" t="s">
        <v>46</v>
      </c>
      <c r="V98" s="282" t="s">
        <v>215</v>
      </c>
      <c r="W98" s="16">
        <v>7.2</v>
      </c>
      <c r="X98" s="17">
        <v>2.8</v>
      </c>
      <c r="Y98" s="18">
        <v>0</v>
      </c>
      <c r="Z98" s="48">
        <v>0</v>
      </c>
      <c r="AA98" s="395" t="s">
        <v>327</v>
      </c>
      <c r="AB98" s="29"/>
      <c r="AG98" s="287"/>
    </row>
    <row r="99" spans="1:33" s="20" customFormat="1" x14ac:dyDescent="0.3">
      <c r="A99" s="43">
        <v>42832</v>
      </c>
      <c r="B99" s="44">
        <v>0.9</v>
      </c>
      <c r="C99" s="14">
        <v>8.9</v>
      </c>
      <c r="D99" s="14">
        <v>6.3</v>
      </c>
      <c r="E99" s="14">
        <v>9.8000000000000007</v>
      </c>
      <c r="F99" s="14">
        <v>0.4</v>
      </c>
      <c r="G99" s="71">
        <f t="shared" si="3"/>
        <v>5.6</v>
      </c>
      <c r="H99" s="85">
        <v>5.6</v>
      </c>
      <c r="I99" s="14">
        <v>6.1</v>
      </c>
      <c r="J99" s="14">
        <v>0.3</v>
      </c>
      <c r="K99" s="85">
        <v>0.3</v>
      </c>
      <c r="L99" s="91">
        <v>99</v>
      </c>
      <c r="M99" s="24">
        <v>63</v>
      </c>
      <c r="N99" s="87">
        <v>88.059027777777771</v>
      </c>
      <c r="O99" s="136">
        <v>1015.2</v>
      </c>
      <c r="P99" s="21">
        <v>1012.5</v>
      </c>
      <c r="Q99" s="73">
        <v>1013.739236111111</v>
      </c>
      <c r="R99" s="78">
        <v>5.8</v>
      </c>
      <c r="S99" s="68">
        <v>3.7</v>
      </c>
      <c r="T99" s="25">
        <v>1.3</v>
      </c>
      <c r="U99" s="280" t="s">
        <v>45</v>
      </c>
      <c r="V99" s="282" t="s">
        <v>215</v>
      </c>
      <c r="W99" s="16">
        <v>3.6</v>
      </c>
      <c r="X99" s="17">
        <v>3</v>
      </c>
      <c r="Y99" s="18">
        <v>0</v>
      </c>
      <c r="Z99" s="48">
        <v>0</v>
      </c>
      <c r="AA99" s="395" t="s">
        <v>320</v>
      </c>
      <c r="AB99" s="29"/>
      <c r="AG99" s="287"/>
    </row>
    <row r="100" spans="1:33" s="20" customFormat="1" x14ac:dyDescent="0.3">
      <c r="A100" s="43">
        <v>42833</v>
      </c>
      <c r="B100" s="44">
        <v>6.6</v>
      </c>
      <c r="C100" s="14">
        <v>13.4</v>
      </c>
      <c r="D100" s="14">
        <v>10.6</v>
      </c>
      <c r="E100" s="14">
        <v>15</v>
      </c>
      <c r="F100" s="14">
        <v>5.6</v>
      </c>
      <c r="G100" s="71">
        <f t="shared" si="3"/>
        <v>10.3</v>
      </c>
      <c r="H100" s="85">
        <v>9.8000000000000007</v>
      </c>
      <c r="I100" s="14">
        <v>10</v>
      </c>
      <c r="J100" s="14">
        <v>3.9</v>
      </c>
      <c r="K100" s="85">
        <v>5.982291666666665</v>
      </c>
      <c r="L100" s="91">
        <v>99</v>
      </c>
      <c r="M100" s="24">
        <v>52</v>
      </c>
      <c r="N100" s="87">
        <v>79.059027777777771</v>
      </c>
      <c r="O100" s="136">
        <v>1023.4</v>
      </c>
      <c r="P100" s="21">
        <v>1013.3</v>
      </c>
      <c r="Q100" s="73">
        <v>1017.4572916666671</v>
      </c>
      <c r="R100" s="78">
        <v>8.1999999999999993</v>
      </c>
      <c r="S100" s="68">
        <v>5.3</v>
      </c>
      <c r="T100" s="25">
        <v>2.1</v>
      </c>
      <c r="U100" s="280" t="s">
        <v>99</v>
      </c>
      <c r="V100" s="282" t="s">
        <v>215</v>
      </c>
      <c r="W100" s="16">
        <v>3.6</v>
      </c>
      <c r="X100" s="17">
        <v>0.6</v>
      </c>
      <c r="Y100" s="18">
        <v>0</v>
      </c>
      <c r="Z100" s="48">
        <v>0</v>
      </c>
      <c r="AA100" s="395" t="s">
        <v>337</v>
      </c>
      <c r="AB100" s="29"/>
      <c r="AG100" s="287"/>
    </row>
    <row r="101" spans="1:33" s="20" customFormat="1" x14ac:dyDescent="0.3">
      <c r="A101" s="43">
        <v>42834</v>
      </c>
      <c r="B101" s="44">
        <v>1.5</v>
      </c>
      <c r="C101" s="14">
        <v>19.100000000000001</v>
      </c>
      <c r="D101" s="14">
        <v>9.6</v>
      </c>
      <c r="E101" s="14">
        <v>20.5</v>
      </c>
      <c r="F101" s="14">
        <v>0.9</v>
      </c>
      <c r="G101" s="71">
        <f t="shared" si="3"/>
        <v>9.9499999999999993</v>
      </c>
      <c r="H101" s="85">
        <v>10.6</v>
      </c>
      <c r="I101" s="14">
        <v>8.8000000000000007</v>
      </c>
      <c r="J101" s="14">
        <v>0.7</v>
      </c>
      <c r="K101" s="85">
        <v>4.4273049645390099</v>
      </c>
      <c r="L101" s="91">
        <v>99</v>
      </c>
      <c r="M101" s="24">
        <v>33</v>
      </c>
      <c r="N101" s="87">
        <v>71.230496453900713</v>
      </c>
      <c r="O101" s="136">
        <v>1027.4000000000001</v>
      </c>
      <c r="P101" s="21">
        <v>1023.1</v>
      </c>
      <c r="Q101" s="73">
        <v>1025.1262411347516</v>
      </c>
      <c r="R101" s="78">
        <v>4.8</v>
      </c>
      <c r="S101" s="68">
        <v>3.8</v>
      </c>
      <c r="T101" s="25">
        <v>1.4</v>
      </c>
      <c r="U101" s="280" t="s">
        <v>93</v>
      </c>
      <c r="V101" s="282"/>
      <c r="W101" s="16">
        <v>0</v>
      </c>
      <c r="X101" s="17">
        <v>0</v>
      </c>
      <c r="Y101" s="18">
        <v>0</v>
      </c>
      <c r="Z101" s="48">
        <v>0</v>
      </c>
      <c r="AA101" s="395" t="s">
        <v>287</v>
      </c>
      <c r="AB101" s="29"/>
      <c r="AG101" s="287"/>
    </row>
    <row r="102" spans="1:33" s="20" customFormat="1" x14ac:dyDescent="0.3">
      <c r="A102" s="43">
        <v>42835</v>
      </c>
      <c r="B102" s="44">
        <v>0.2</v>
      </c>
      <c r="C102" s="14">
        <v>19</v>
      </c>
      <c r="D102" s="14">
        <v>15.7</v>
      </c>
      <c r="E102" s="14">
        <v>20.3</v>
      </c>
      <c r="F102" s="14">
        <v>-0.1</v>
      </c>
      <c r="G102" s="71">
        <f t="shared" si="3"/>
        <v>12.649999999999999</v>
      </c>
      <c r="H102" s="85">
        <v>11.1</v>
      </c>
      <c r="I102" s="14">
        <v>8.4</v>
      </c>
      <c r="J102" s="14">
        <v>-0.2</v>
      </c>
      <c r="K102" s="85">
        <v>4.577430555555555</v>
      </c>
      <c r="L102" s="91">
        <v>99</v>
      </c>
      <c r="M102" s="24">
        <v>36</v>
      </c>
      <c r="N102" s="87">
        <v>69.423611111111114</v>
      </c>
      <c r="O102" s="136">
        <v>1024.8</v>
      </c>
      <c r="P102" s="21">
        <v>1014.5</v>
      </c>
      <c r="Q102" s="73">
        <v>1019.9013888888888</v>
      </c>
      <c r="R102" s="78">
        <v>9.1999999999999993</v>
      </c>
      <c r="S102" s="68">
        <v>7</v>
      </c>
      <c r="T102" s="25">
        <v>2.7</v>
      </c>
      <c r="U102" s="280" t="s">
        <v>88</v>
      </c>
      <c r="V102" s="282"/>
      <c r="W102" s="16">
        <v>0</v>
      </c>
      <c r="X102" s="17">
        <v>0</v>
      </c>
      <c r="Y102" s="18">
        <v>0</v>
      </c>
      <c r="Z102" s="48">
        <v>0</v>
      </c>
      <c r="AA102" s="395" t="s">
        <v>300</v>
      </c>
      <c r="AB102" s="29"/>
      <c r="AG102" s="287"/>
    </row>
    <row r="103" spans="1:33" s="20" customFormat="1" x14ac:dyDescent="0.3">
      <c r="A103" s="43">
        <v>42836</v>
      </c>
      <c r="B103" s="44">
        <v>4.7</v>
      </c>
      <c r="C103" s="14">
        <v>8.4</v>
      </c>
      <c r="D103" s="14">
        <v>6.6</v>
      </c>
      <c r="E103" s="14">
        <v>12.5</v>
      </c>
      <c r="F103" s="14">
        <v>1.2</v>
      </c>
      <c r="G103" s="71">
        <f t="shared" si="3"/>
        <v>6.5750000000000002</v>
      </c>
      <c r="H103" s="85">
        <v>7</v>
      </c>
      <c r="I103" s="14">
        <v>8.9</v>
      </c>
      <c r="J103" s="14">
        <v>-1.2</v>
      </c>
      <c r="K103" s="85">
        <v>4.1479166666666636</v>
      </c>
      <c r="L103" s="91">
        <v>99</v>
      </c>
      <c r="M103" s="24">
        <v>49</v>
      </c>
      <c r="N103" s="87">
        <v>83.892361111111114</v>
      </c>
      <c r="O103" s="136">
        <v>1021.4</v>
      </c>
      <c r="P103" s="21">
        <v>1013.5</v>
      </c>
      <c r="Q103" s="73">
        <v>1016.6843749999999</v>
      </c>
      <c r="R103" s="78">
        <v>8.1999999999999993</v>
      </c>
      <c r="S103" s="68">
        <v>5.4</v>
      </c>
      <c r="T103" s="25">
        <v>1.6</v>
      </c>
      <c r="U103" s="280" t="s">
        <v>46</v>
      </c>
      <c r="V103" s="282" t="s">
        <v>215</v>
      </c>
      <c r="W103" s="16">
        <v>3.6</v>
      </c>
      <c r="X103" s="17">
        <v>1</v>
      </c>
      <c r="Y103" s="18">
        <v>0</v>
      </c>
      <c r="Z103" s="48">
        <v>0</v>
      </c>
      <c r="AA103" s="395" t="s">
        <v>327</v>
      </c>
      <c r="AB103" s="29"/>
      <c r="AG103" s="287"/>
    </row>
    <row r="104" spans="1:33" s="20" customFormat="1" x14ac:dyDescent="0.3">
      <c r="A104" s="43">
        <v>42837</v>
      </c>
      <c r="B104" s="44">
        <v>-0.2</v>
      </c>
      <c r="C104" s="14">
        <v>13.9</v>
      </c>
      <c r="D104" s="14">
        <v>11.6</v>
      </c>
      <c r="E104" s="14">
        <v>14.9</v>
      </c>
      <c r="F104" s="14">
        <v>-1.4</v>
      </c>
      <c r="G104" s="71">
        <f t="shared" si="3"/>
        <v>9.2249999999999996</v>
      </c>
      <c r="H104" s="85">
        <v>7.8</v>
      </c>
      <c r="I104" s="14">
        <v>4.0999999999999996</v>
      </c>
      <c r="J104" s="14">
        <v>-1.8</v>
      </c>
      <c r="K104" s="85">
        <v>0.50486111111111109</v>
      </c>
      <c r="L104" s="91">
        <v>99</v>
      </c>
      <c r="M104" s="24">
        <v>33</v>
      </c>
      <c r="N104" s="87">
        <v>65.190972222222229</v>
      </c>
      <c r="O104" s="136">
        <v>1021.8</v>
      </c>
      <c r="P104" s="21">
        <v>1010.8</v>
      </c>
      <c r="Q104" s="73">
        <v>1017.2819444444441</v>
      </c>
      <c r="R104" s="78">
        <v>8.5</v>
      </c>
      <c r="S104" s="68">
        <v>6.7</v>
      </c>
      <c r="T104" s="25">
        <v>2.7</v>
      </c>
      <c r="U104" s="280" t="s">
        <v>88</v>
      </c>
      <c r="V104" s="282"/>
      <c r="W104" s="16">
        <v>0</v>
      </c>
      <c r="X104" s="17">
        <v>0</v>
      </c>
      <c r="Y104" s="18">
        <v>0</v>
      </c>
      <c r="Z104" s="48">
        <v>0</v>
      </c>
      <c r="AA104" s="395" t="s">
        <v>289</v>
      </c>
      <c r="AB104" s="29"/>
      <c r="AG104" s="287"/>
    </row>
    <row r="105" spans="1:33" s="20" customFormat="1" x14ac:dyDescent="0.3">
      <c r="A105" s="43">
        <v>42838</v>
      </c>
      <c r="B105" s="44">
        <v>6.3</v>
      </c>
      <c r="C105" s="14">
        <v>9.9</v>
      </c>
      <c r="D105" s="14">
        <v>8.3000000000000007</v>
      </c>
      <c r="E105" s="14">
        <v>13.6</v>
      </c>
      <c r="F105" s="14">
        <v>2.8</v>
      </c>
      <c r="G105" s="71">
        <f t="shared" si="3"/>
        <v>8.1999999999999993</v>
      </c>
      <c r="H105" s="85">
        <v>9.1</v>
      </c>
      <c r="I105" s="14">
        <v>9.6999999999999993</v>
      </c>
      <c r="J105" s="14">
        <v>2.5</v>
      </c>
      <c r="K105" s="85">
        <v>6.52508833922262</v>
      </c>
      <c r="L105" s="91">
        <v>99</v>
      </c>
      <c r="M105" s="24">
        <v>61</v>
      </c>
      <c r="N105" s="87">
        <v>84.063604240282686</v>
      </c>
      <c r="O105" s="136">
        <v>1011.7</v>
      </c>
      <c r="P105" s="21">
        <v>1007.1</v>
      </c>
      <c r="Q105" s="73">
        <v>1008.7229681978796</v>
      </c>
      <c r="R105" s="78">
        <v>6.5</v>
      </c>
      <c r="S105" s="68">
        <v>4.9000000000000004</v>
      </c>
      <c r="T105" s="25">
        <v>1.4</v>
      </c>
      <c r="U105" s="280" t="s">
        <v>88</v>
      </c>
      <c r="V105" s="384" t="s">
        <v>245</v>
      </c>
      <c r="W105" s="26">
        <v>32.299999999999997</v>
      </c>
      <c r="X105" s="27">
        <v>9.9</v>
      </c>
      <c r="Y105" s="28">
        <v>0</v>
      </c>
      <c r="Z105" s="30">
        <v>0</v>
      </c>
      <c r="AA105" s="396" t="s">
        <v>329</v>
      </c>
      <c r="AB105" s="29"/>
      <c r="AG105" s="287"/>
    </row>
    <row r="106" spans="1:33" s="20" customFormat="1" x14ac:dyDescent="0.3">
      <c r="A106" s="43">
        <v>42839</v>
      </c>
      <c r="B106" s="44">
        <v>1.8</v>
      </c>
      <c r="C106" s="14">
        <v>13.7</v>
      </c>
      <c r="D106" s="14">
        <v>9.5</v>
      </c>
      <c r="E106" s="14">
        <v>14.4</v>
      </c>
      <c r="F106" s="14">
        <v>0.1</v>
      </c>
      <c r="G106" s="71">
        <f t="shared" si="3"/>
        <v>8.625</v>
      </c>
      <c r="H106" s="85">
        <v>7.3</v>
      </c>
      <c r="I106" s="14">
        <v>8</v>
      </c>
      <c r="J106" s="14">
        <v>0</v>
      </c>
      <c r="K106" s="85">
        <v>3.4866920152091239</v>
      </c>
      <c r="L106" s="91">
        <v>99</v>
      </c>
      <c r="M106" s="24">
        <v>53</v>
      </c>
      <c r="N106" s="87">
        <v>78.893536121673009</v>
      </c>
      <c r="O106" s="136">
        <v>1015.6</v>
      </c>
      <c r="P106" s="21">
        <v>1011.4</v>
      </c>
      <c r="Q106" s="73">
        <v>1012.435741444868</v>
      </c>
      <c r="R106" s="78">
        <v>3.7</v>
      </c>
      <c r="S106" s="68">
        <v>2.8</v>
      </c>
      <c r="T106" s="25">
        <v>1.1000000000000001</v>
      </c>
      <c r="U106" s="280" t="s">
        <v>92</v>
      </c>
      <c r="V106" s="283"/>
      <c r="W106" s="26">
        <v>0</v>
      </c>
      <c r="X106" s="27">
        <v>0</v>
      </c>
      <c r="Y106" s="28">
        <v>0</v>
      </c>
      <c r="Z106" s="30">
        <v>0</v>
      </c>
      <c r="AA106" s="396" t="s">
        <v>289</v>
      </c>
      <c r="AB106" s="29"/>
      <c r="AG106" s="287"/>
    </row>
    <row r="107" spans="1:33" s="20" customFormat="1" x14ac:dyDescent="0.3">
      <c r="A107" s="43">
        <v>42840</v>
      </c>
      <c r="B107" s="44">
        <v>6.1</v>
      </c>
      <c r="C107" s="14">
        <v>15</v>
      </c>
      <c r="D107" s="14">
        <v>9.9</v>
      </c>
      <c r="E107" s="14">
        <v>16.5</v>
      </c>
      <c r="F107" s="14">
        <v>0.5</v>
      </c>
      <c r="G107" s="71">
        <f t="shared" si="3"/>
        <v>10.225000000000001</v>
      </c>
      <c r="H107" s="85">
        <v>9.3000000000000007</v>
      </c>
      <c r="I107" s="14">
        <v>7</v>
      </c>
      <c r="J107" s="14">
        <v>0.2</v>
      </c>
      <c r="K107" s="85">
        <v>4.1733985765124757</v>
      </c>
      <c r="L107" s="91">
        <v>99</v>
      </c>
      <c r="M107" s="24">
        <v>40</v>
      </c>
      <c r="N107" s="87">
        <v>69.585409252669038</v>
      </c>
      <c r="O107" s="136">
        <v>1015.9</v>
      </c>
      <c r="P107" s="21">
        <v>1007.5</v>
      </c>
      <c r="Q107" s="73">
        <v>1010.4684163701075</v>
      </c>
      <c r="R107" s="78">
        <v>5.4</v>
      </c>
      <c r="S107" s="68">
        <v>3.6</v>
      </c>
      <c r="T107" s="25">
        <v>1.6</v>
      </c>
      <c r="U107" s="280" t="s">
        <v>43</v>
      </c>
      <c r="V107" s="283" t="s">
        <v>215</v>
      </c>
      <c r="W107" s="26">
        <v>3.6</v>
      </c>
      <c r="X107" s="27">
        <v>1</v>
      </c>
      <c r="Y107" s="28">
        <v>0</v>
      </c>
      <c r="Z107" s="30">
        <v>0</v>
      </c>
      <c r="AA107" s="396" t="s">
        <v>289</v>
      </c>
      <c r="AB107" s="29"/>
      <c r="AG107" s="287"/>
    </row>
    <row r="108" spans="1:33" s="20" customFormat="1" x14ac:dyDescent="0.3">
      <c r="A108" s="43">
        <v>42841</v>
      </c>
      <c r="B108" s="44">
        <v>7.7</v>
      </c>
      <c r="C108" s="14">
        <v>11.5</v>
      </c>
      <c r="D108" s="14">
        <v>4.2</v>
      </c>
      <c r="E108" s="14">
        <v>12.6</v>
      </c>
      <c r="F108" s="14">
        <v>3.8</v>
      </c>
      <c r="G108" s="71">
        <f t="shared" si="3"/>
        <v>6.9</v>
      </c>
      <c r="H108" s="85">
        <v>7.7</v>
      </c>
      <c r="I108" s="14">
        <v>6.8</v>
      </c>
      <c r="J108" s="14">
        <v>0.8</v>
      </c>
      <c r="K108" s="85">
        <v>3.8609006433166546</v>
      </c>
      <c r="L108" s="91">
        <v>96</v>
      </c>
      <c r="M108" s="24">
        <v>46</v>
      </c>
      <c r="N108" s="87">
        <v>77.751250893495353</v>
      </c>
      <c r="O108" s="136">
        <v>1015.9</v>
      </c>
      <c r="P108" s="21">
        <v>1006.4</v>
      </c>
      <c r="Q108" s="73">
        <v>1010.3860614724828</v>
      </c>
      <c r="R108" s="78">
        <v>8.8000000000000007</v>
      </c>
      <c r="S108" s="68">
        <v>7.6</v>
      </c>
      <c r="T108" s="25">
        <v>2</v>
      </c>
      <c r="U108" s="280" t="s">
        <v>99</v>
      </c>
      <c r="V108" s="283" t="s">
        <v>215</v>
      </c>
      <c r="W108" s="26">
        <v>3.6</v>
      </c>
      <c r="X108" s="27">
        <v>1</v>
      </c>
      <c r="Y108" s="28">
        <v>0</v>
      </c>
      <c r="Z108" s="30">
        <v>0</v>
      </c>
      <c r="AA108" s="396" t="s">
        <v>289</v>
      </c>
      <c r="AB108" s="29"/>
      <c r="AG108" s="287"/>
    </row>
    <row r="109" spans="1:33" s="20" customFormat="1" x14ac:dyDescent="0.3">
      <c r="A109" s="43">
        <v>42842</v>
      </c>
      <c r="B109" s="44">
        <v>-0.8</v>
      </c>
      <c r="C109" s="14">
        <v>12.9</v>
      </c>
      <c r="D109" s="14">
        <v>4</v>
      </c>
      <c r="E109" s="14">
        <v>14</v>
      </c>
      <c r="F109" s="14">
        <v>-2</v>
      </c>
      <c r="G109" s="71">
        <f t="shared" si="3"/>
        <v>5.0250000000000004</v>
      </c>
      <c r="H109" s="85">
        <v>6.2</v>
      </c>
      <c r="I109" s="14">
        <v>3.2</v>
      </c>
      <c r="J109" s="14">
        <v>-3.1</v>
      </c>
      <c r="K109" s="85">
        <v>0.16631726065688257</v>
      </c>
      <c r="L109" s="91">
        <v>99</v>
      </c>
      <c r="M109" s="24">
        <v>36</v>
      </c>
      <c r="N109" s="87">
        <v>69.921034241788959</v>
      </c>
      <c r="O109" s="136">
        <v>1016.5</v>
      </c>
      <c r="P109" s="21">
        <v>1012.1</v>
      </c>
      <c r="Q109" s="73">
        <v>1014.3716981132062</v>
      </c>
      <c r="R109" s="78">
        <v>4.8</v>
      </c>
      <c r="S109" s="68">
        <v>3.4</v>
      </c>
      <c r="T109" s="25">
        <v>1.3</v>
      </c>
      <c r="U109" s="280" t="s">
        <v>46</v>
      </c>
      <c r="V109" s="283" t="s">
        <v>221</v>
      </c>
      <c r="W109" s="26">
        <v>0</v>
      </c>
      <c r="X109" s="27">
        <v>0</v>
      </c>
      <c r="Y109" s="28">
        <v>0</v>
      </c>
      <c r="Z109" s="30">
        <v>0</v>
      </c>
      <c r="AA109" s="396" t="s">
        <v>335</v>
      </c>
      <c r="AB109" s="29"/>
      <c r="AG109" s="287"/>
    </row>
    <row r="110" spans="1:33" s="20" customFormat="1" x14ac:dyDescent="0.3">
      <c r="A110" s="43">
        <v>42843</v>
      </c>
      <c r="B110" s="44">
        <v>2.6</v>
      </c>
      <c r="C110" s="14">
        <v>5.3</v>
      </c>
      <c r="D110" s="14">
        <v>3.6</v>
      </c>
      <c r="E110" s="14">
        <v>6.3</v>
      </c>
      <c r="F110" s="14">
        <v>-0.3</v>
      </c>
      <c r="G110" s="71">
        <f t="shared" si="3"/>
        <v>3.7750000000000004</v>
      </c>
      <c r="H110" s="85">
        <v>3.5</v>
      </c>
      <c r="I110" s="14">
        <v>6</v>
      </c>
      <c r="J110" s="14">
        <v>-1.5</v>
      </c>
      <c r="K110" s="85">
        <v>3.0064583333333292</v>
      </c>
      <c r="L110" s="91">
        <v>99</v>
      </c>
      <c r="M110" s="24">
        <v>90</v>
      </c>
      <c r="N110" s="87">
        <v>96.295833333333334</v>
      </c>
      <c r="O110" s="136">
        <v>1015.6</v>
      </c>
      <c r="P110" s="21">
        <v>1011.1</v>
      </c>
      <c r="Q110" s="73">
        <v>1012.6780555555532</v>
      </c>
      <c r="R110" s="78">
        <v>5.8</v>
      </c>
      <c r="S110" s="68">
        <v>3.6</v>
      </c>
      <c r="T110" s="25">
        <v>1.2</v>
      </c>
      <c r="U110" s="280" t="s">
        <v>92</v>
      </c>
      <c r="V110" s="283" t="s">
        <v>215</v>
      </c>
      <c r="W110" s="26">
        <v>7.2</v>
      </c>
      <c r="X110" s="27">
        <v>7.5</v>
      </c>
      <c r="Y110" s="28">
        <v>0</v>
      </c>
      <c r="Z110" s="30">
        <v>0</v>
      </c>
      <c r="AA110" s="396" t="s">
        <v>320</v>
      </c>
      <c r="AB110" s="29"/>
      <c r="AG110" s="287"/>
    </row>
    <row r="111" spans="1:33" s="20" customFormat="1" x14ac:dyDescent="0.3">
      <c r="A111" s="43">
        <v>42844</v>
      </c>
      <c r="B111" s="44">
        <v>2.9</v>
      </c>
      <c r="C111" s="14">
        <v>8.1999999999999993</v>
      </c>
      <c r="D111" s="14">
        <v>5.8</v>
      </c>
      <c r="E111" s="14">
        <v>8.3000000000000007</v>
      </c>
      <c r="F111" s="14">
        <v>2.6</v>
      </c>
      <c r="G111" s="71">
        <f t="shared" si="3"/>
        <v>5.6749999999999998</v>
      </c>
      <c r="H111" s="85">
        <v>5.0999999999999996</v>
      </c>
      <c r="I111" s="14">
        <v>4.5</v>
      </c>
      <c r="J111" s="14">
        <v>-1.6</v>
      </c>
      <c r="K111" s="85">
        <v>1.4009272467903011</v>
      </c>
      <c r="L111" s="91">
        <v>99</v>
      </c>
      <c r="M111" s="24">
        <v>51</v>
      </c>
      <c r="N111" s="87">
        <v>78.8188302425107</v>
      </c>
      <c r="O111" s="136">
        <v>1019.1</v>
      </c>
      <c r="P111" s="21">
        <v>1013</v>
      </c>
      <c r="Q111" s="73">
        <v>1015.2725392296729</v>
      </c>
      <c r="R111" s="78">
        <v>13.1</v>
      </c>
      <c r="S111" s="68">
        <v>8.3000000000000007</v>
      </c>
      <c r="T111" s="25">
        <v>3.7</v>
      </c>
      <c r="U111" s="280" t="s">
        <v>92</v>
      </c>
      <c r="V111" s="283" t="s">
        <v>215</v>
      </c>
      <c r="W111" s="26">
        <v>3.6</v>
      </c>
      <c r="X111" s="27">
        <v>0.5</v>
      </c>
      <c r="Y111" s="28">
        <v>0</v>
      </c>
      <c r="Z111" s="30">
        <v>0</v>
      </c>
      <c r="AA111" s="396" t="s">
        <v>230</v>
      </c>
      <c r="AB111" s="29"/>
      <c r="AG111" s="287"/>
    </row>
    <row r="112" spans="1:33" s="20" customFormat="1" x14ac:dyDescent="0.3">
      <c r="A112" s="43">
        <v>42845</v>
      </c>
      <c r="B112" s="44">
        <v>2.6</v>
      </c>
      <c r="C112" s="14">
        <v>7.3</v>
      </c>
      <c r="D112" s="14">
        <v>4</v>
      </c>
      <c r="E112" s="14">
        <v>7.4</v>
      </c>
      <c r="F112" s="14">
        <v>2.2999999999999998</v>
      </c>
      <c r="G112" s="71">
        <f t="shared" si="3"/>
        <v>4.4749999999999996</v>
      </c>
      <c r="H112" s="85">
        <v>4.5</v>
      </c>
      <c r="I112" s="14">
        <v>1.2</v>
      </c>
      <c r="J112" s="14">
        <v>-6</v>
      </c>
      <c r="K112" s="85">
        <v>-2.4281837160751514</v>
      </c>
      <c r="L112" s="91">
        <v>80</v>
      </c>
      <c r="M112" s="24">
        <v>49</v>
      </c>
      <c r="N112" s="87">
        <v>61.205984690327071</v>
      </c>
      <c r="O112" s="136">
        <v>1026.3</v>
      </c>
      <c r="P112" s="21">
        <v>1018.2</v>
      </c>
      <c r="Q112" s="73">
        <v>1022.1391092553947</v>
      </c>
      <c r="R112" s="78">
        <v>12.5</v>
      </c>
      <c r="S112" s="68">
        <v>7.8</v>
      </c>
      <c r="T112" s="25">
        <v>4.8</v>
      </c>
      <c r="U112" s="280" t="s">
        <v>46</v>
      </c>
      <c r="V112" s="283" t="s">
        <v>211</v>
      </c>
      <c r="W112" s="26">
        <v>0</v>
      </c>
      <c r="X112" s="27">
        <v>0</v>
      </c>
      <c r="Y112" s="28">
        <v>0</v>
      </c>
      <c r="Z112" s="30">
        <v>0</v>
      </c>
      <c r="AA112" s="396" t="s">
        <v>230</v>
      </c>
      <c r="AB112" s="29"/>
      <c r="AG112" s="287"/>
    </row>
    <row r="113" spans="1:33" s="20" customFormat="1" x14ac:dyDescent="0.3">
      <c r="A113" s="43">
        <v>42846</v>
      </c>
      <c r="B113" s="44">
        <v>1.2</v>
      </c>
      <c r="C113" s="14">
        <v>11.8</v>
      </c>
      <c r="D113" s="14">
        <v>7.2</v>
      </c>
      <c r="E113" s="14">
        <v>12.7</v>
      </c>
      <c r="F113" s="14">
        <v>0.6</v>
      </c>
      <c r="G113" s="71">
        <f t="shared" si="3"/>
        <v>6.85</v>
      </c>
      <c r="H113" s="85">
        <v>6.7</v>
      </c>
      <c r="I113" s="14">
        <v>1.4</v>
      </c>
      <c r="J113" s="14">
        <v>-6.4</v>
      </c>
      <c r="K113" s="85">
        <v>-2.8166546503244412</v>
      </c>
      <c r="L113" s="91">
        <v>69</v>
      </c>
      <c r="M113" s="24">
        <v>31</v>
      </c>
      <c r="N113" s="87">
        <v>52.186733958183126</v>
      </c>
      <c r="O113" s="136">
        <v>1026.4000000000001</v>
      </c>
      <c r="P113" s="21">
        <v>1018.9</v>
      </c>
      <c r="Q113" s="73">
        <v>1023.2420331651035</v>
      </c>
      <c r="R113" s="78">
        <v>9.1999999999999993</v>
      </c>
      <c r="S113" s="68">
        <v>7.5</v>
      </c>
      <c r="T113" s="25">
        <v>2.6</v>
      </c>
      <c r="U113" s="280" t="s">
        <v>99</v>
      </c>
      <c r="V113" s="283"/>
      <c r="W113" s="26">
        <v>0</v>
      </c>
      <c r="X113" s="27">
        <v>0</v>
      </c>
      <c r="Y113" s="28">
        <v>0</v>
      </c>
      <c r="Z113" s="30">
        <v>0</v>
      </c>
      <c r="AA113" s="396" t="s">
        <v>289</v>
      </c>
      <c r="AB113" s="29"/>
      <c r="AG113" s="287"/>
    </row>
    <row r="114" spans="1:33" s="20" customFormat="1" x14ac:dyDescent="0.3">
      <c r="A114" s="43">
        <v>42847</v>
      </c>
      <c r="B114" s="44">
        <v>6.1</v>
      </c>
      <c r="C114" s="14">
        <v>7.6</v>
      </c>
      <c r="D114" s="14">
        <v>6.7</v>
      </c>
      <c r="E114" s="14">
        <v>9.6</v>
      </c>
      <c r="F114" s="14">
        <v>5</v>
      </c>
      <c r="G114" s="71">
        <f t="shared" si="3"/>
        <v>6.7750000000000004</v>
      </c>
      <c r="H114" s="85">
        <v>6.9</v>
      </c>
      <c r="I114" s="14">
        <v>6.7</v>
      </c>
      <c r="J114" s="14">
        <v>0.1</v>
      </c>
      <c r="K114" s="85">
        <v>3.2845038167938889</v>
      </c>
      <c r="L114" s="91">
        <v>98</v>
      </c>
      <c r="M114" s="24">
        <v>59</v>
      </c>
      <c r="N114" s="87">
        <v>77.858778625954201</v>
      </c>
      <c r="O114" s="136">
        <v>1019.1</v>
      </c>
      <c r="P114" s="21">
        <v>1012.1</v>
      </c>
      <c r="Q114" s="73">
        <v>1014.8164122137392</v>
      </c>
      <c r="R114" s="78">
        <v>5.8</v>
      </c>
      <c r="S114" s="68">
        <v>3.8</v>
      </c>
      <c r="T114" s="25">
        <v>1.7</v>
      </c>
      <c r="U114" s="280" t="s">
        <v>43</v>
      </c>
      <c r="V114" s="283" t="s">
        <v>215</v>
      </c>
      <c r="W114" s="26">
        <v>3.6</v>
      </c>
      <c r="X114" s="27">
        <v>0.9</v>
      </c>
      <c r="Y114" s="28">
        <v>0</v>
      </c>
      <c r="Z114" s="30">
        <v>0</v>
      </c>
      <c r="AA114" s="396" t="s">
        <v>230</v>
      </c>
      <c r="AB114" s="29"/>
      <c r="AG114" s="287"/>
    </row>
    <row r="115" spans="1:33" s="20" customFormat="1" x14ac:dyDescent="0.3">
      <c r="A115" s="43">
        <v>42848</v>
      </c>
      <c r="B115" s="44">
        <v>0.2</v>
      </c>
      <c r="C115" s="14">
        <v>10.5</v>
      </c>
      <c r="D115" s="14">
        <v>3.3</v>
      </c>
      <c r="E115" s="14">
        <v>12</v>
      </c>
      <c r="F115" s="14">
        <v>-1.5</v>
      </c>
      <c r="G115" s="71">
        <f t="shared" si="3"/>
        <v>4.3249999999999993</v>
      </c>
      <c r="H115" s="85">
        <v>5</v>
      </c>
      <c r="I115" s="14">
        <v>4.8</v>
      </c>
      <c r="J115" s="14">
        <v>-2.7</v>
      </c>
      <c r="K115" s="85">
        <v>0.70917562724014371</v>
      </c>
      <c r="L115" s="91">
        <v>99</v>
      </c>
      <c r="M115" s="24">
        <v>42</v>
      </c>
      <c r="N115" s="87">
        <v>76.598566308243733</v>
      </c>
      <c r="O115" s="136">
        <v>1018.8</v>
      </c>
      <c r="P115" s="21">
        <v>1012.6</v>
      </c>
      <c r="Q115" s="73">
        <v>1014.9524014336935</v>
      </c>
      <c r="R115" s="78">
        <v>10.9</v>
      </c>
      <c r="S115" s="68">
        <v>8.1</v>
      </c>
      <c r="T115" s="25">
        <v>2</v>
      </c>
      <c r="U115" s="280" t="s">
        <v>99</v>
      </c>
      <c r="V115" s="283" t="s">
        <v>215</v>
      </c>
      <c r="W115" s="26">
        <v>3.6</v>
      </c>
      <c r="X115" s="27">
        <v>0.1</v>
      </c>
      <c r="Y115" s="28">
        <v>0</v>
      </c>
      <c r="Z115" s="30">
        <v>0</v>
      </c>
      <c r="AA115" s="396" t="s">
        <v>335</v>
      </c>
      <c r="AB115" s="29"/>
      <c r="AG115" s="287"/>
    </row>
    <row r="116" spans="1:33" s="20" customFormat="1" x14ac:dyDescent="0.3">
      <c r="A116" s="43">
        <v>42849</v>
      </c>
      <c r="B116" s="44">
        <v>0.3</v>
      </c>
      <c r="C116" s="14">
        <v>11.2</v>
      </c>
      <c r="D116" s="14">
        <v>9.8000000000000007</v>
      </c>
      <c r="E116" s="14">
        <v>13.6</v>
      </c>
      <c r="F116" s="14">
        <v>-1.9</v>
      </c>
      <c r="G116" s="71">
        <f t="shared" si="3"/>
        <v>7.7750000000000004</v>
      </c>
      <c r="H116" s="85">
        <v>6.8</v>
      </c>
      <c r="I116" s="14">
        <v>4.3</v>
      </c>
      <c r="J116" s="14">
        <v>-4.9000000000000004</v>
      </c>
      <c r="K116" s="85">
        <v>-0.67445306986591225</v>
      </c>
      <c r="L116" s="91">
        <v>99</v>
      </c>
      <c r="M116" s="24">
        <v>29</v>
      </c>
      <c r="N116" s="87">
        <v>64.467889908256879</v>
      </c>
      <c r="O116" s="136">
        <v>1020.2</v>
      </c>
      <c r="P116" s="21">
        <v>1015.5</v>
      </c>
      <c r="Q116" s="73">
        <v>1017.9666196189129</v>
      </c>
      <c r="R116" s="78">
        <v>6.8</v>
      </c>
      <c r="S116" s="68">
        <v>5.2</v>
      </c>
      <c r="T116" s="25">
        <v>2</v>
      </c>
      <c r="U116" s="280" t="s">
        <v>88</v>
      </c>
      <c r="V116" s="283" t="s">
        <v>221</v>
      </c>
      <c r="W116" s="26">
        <v>0</v>
      </c>
      <c r="X116" s="27">
        <v>0</v>
      </c>
      <c r="Y116" s="28">
        <v>0</v>
      </c>
      <c r="Z116" s="30">
        <v>0</v>
      </c>
      <c r="AA116" s="396" t="s">
        <v>303</v>
      </c>
      <c r="AB116" s="29"/>
      <c r="AG116" s="287"/>
    </row>
    <row r="117" spans="1:33" s="20" customFormat="1" x14ac:dyDescent="0.3">
      <c r="A117" s="43">
        <v>42850</v>
      </c>
      <c r="B117" s="44">
        <v>6.8</v>
      </c>
      <c r="C117" s="14">
        <v>16.5</v>
      </c>
      <c r="D117" s="14">
        <v>16.3</v>
      </c>
      <c r="E117" s="14">
        <v>19.2</v>
      </c>
      <c r="F117" s="14">
        <v>1.3</v>
      </c>
      <c r="G117" s="71">
        <f t="shared" si="3"/>
        <v>13.975000000000001</v>
      </c>
      <c r="H117" s="85">
        <v>12</v>
      </c>
      <c r="I117" s="14">
        <v>9.3000000000000007</v>
      </c>
      <c r="J117" s="14">
        <v>-0.9</v>
      </c>
      <c r="K117" s="85">
        <v>4.6434540389972128</v>
      </c>
      <c r="L117" s="91">
        <v>92</v>
      </c>
      <c r="M117" s="24">
        <v>49</v>
      </c>
      <c r="N117" s="87">
        <v>62.164345403899723</v>
      </c>
      <c r="O117" s="136">
        <v>1015.7</v>
      </c>
      <c r="P117" s="21">
        <v>1008.1</v>
      </c>
      <c r="Q117" s="73">
        <v>1011.7541086350947</v>
      </c>
      <c r="R117" s="78">
        <v>12.5</v>
      </c>
      <c r="S117" s="68">
        <v>8.8000000000000007</v>
      </c>
      <c r="T117" s="25">
        <v>4.3</v>
      </c>
      <c r="U117" s="280" t="s">
        <v>88</v>
      </c>
      <c r="V117" s="283" t="s">
        <v>221</v>
      </c>
      <c r="W117" s="26">
        <v>0</v>
      </c>
      <c r="X117" s="27">
        <v>0</v>
      </c>
      <c r="Y117" s="28">
        <v>0</v>
      </c>
      <c r="Z117" s="30">
        <v>0</v>
      </c>
      <c r="AA117" s="396" t="s">
        <v>335</v>
      </c>
      <c r="AB117" s="29"/>
      <c r="AG117" s="287"/>
    </row>
    <row r="118" spans="1:33" s="20" customFormat="1" x14ac:dyDescent="0.3">
      <c r="A118" s="43">
        <v>42851</v>
      </c>
      <c r="B118" s="44">
        <v>14</v>
      </c>
      <c r="C118" s="14">
        <v>17.8</v>
      </c>
      <c r="D118" s="14">
        <v>19.3</v>
      </c>
      <c r="E118" s="14">
        <v>21.4</v>
      </c>
      <c r="F118" s="14">
        <v>13.7</v>
      </c>
      <c r="G118" s="71">
        <f t="shared" si="3"/>
        <v>17.600000000000001</v>
      </c>
      <c r="H118" s="85">
        <v>17.100000000000001</v>
      </c>
      <c r="I118" s="14">
        <v>9.5</v>
      </c>
      <c r="J118" s="14">
        <v>5.8</v>
      </c>
      <c r="K118" s="85">
        <v>7.497916666666625</v>
      </c>
      <c r="L118" s="91">
        <v>68</v>
      </c>
      <c r="M118" s="24">
        <v>39</v>
      </c>
      <c r="N118" s="87">
        <v>54.263888888888886</v>
      </c>
      <c r="O118" s="136">
        <v>1010.3</v>
      </c>
      <c r="P118" s="21">
        <v>1007.2</v>
      </c>
      <c r="Q118" s="73">
        <v>1008.8132638888887</v>
      </c>
      <c r="R118" s="78">
        <v>14.7</v>
      </c>
      <c r="S118" s="68">
        <v>10.4</v>
      </c>
      <c r="T118" s="25">
        <v>6.1</v>
      </c>
      <c r="U118" s="280" t="s">
        <v>43</v>
      </c>
      <c r="V118" s="283"/>
      <c r="W118" s="26">
        <v>0</v>
      </c>
      <c r="X118" s="27">
        <v>0</v>
      </c>
      <c r="Y118" s="28">
        <v>0</v>
      </c>
      <c r="Z118" s="30">
        <v>0</v>
      </c>
      <c r="AA118" s="396" t="s">
        <v>289</v>
      </c>
      <c r="AB118" s="29"/>
      <c r="AG118" s="287"/>
    </row>
    <row r="119" spans="1:33" s="20" customFormat="1" x14ac:dyDescent="0.3">
      <c r="A119" s="43">
        <v>42852</v>
      </c>
      <c r="B119" s="44">
        <v>10.1</v>
      </c>
      <c r="C119" s="14">
        <v>17.600000000000001</v>
      </c>
      <c r="D119" s="14">
        <v>7.5</v>
      </c>
      <c r="E119" s="14">
        <v>17.8</v>
      </c>
      <c r="F119" s="14">
        <v>6.6</v>
      </c>
      <c r="G119" s="71">
        <f t="shared" si="3"/>
        <v>10.675000000000001</v>
      </c>
      <c r="H119" s="85">
        <v>12</v>
      </c>
      <c r="I119" s="14">
        <v>11.3</v>
      </c>
      <c r="J119" s="14">
        <v>6.3</v>
      </c>
      <c r="K119" s="85">
        <v>8.9824305555555544</v>
      </c>
      <c r="L119" s="91">
        <v>99</v>
      </c>
      <c r="M119" s="24">
        <v>55</v>
      </c>
      <c r="N119" s="87">
        <v>83.461805555555557</v>
      </c>
      <c r="O119" s="136">
        <v>1014.1</v>
      </c>
      <c r="P119" s="21">
        <v>1008.4</v>
      </c>
      <c r="Q119" s="73">
        <v>1010.6614583333305</v>
      </c>
      <c r="R119" s="78">
        <v>9.3000000000000007</v>
      </c>
      <c r="S119" s="68">
        <v>7.4</v>
      </c>
      <c r="T119" s="25">
        <v>2</v>
      </c>
      <c r="U119" s="280" t="s">
        <v>94</v>
      </c>
      <c r="V119" s="283" t="s">
        <v>215</v>
      </c>
      <c r="W119" s="26">
        <v>21.6</v>
      </c>
      <c r="X119" s="27">
        <v>12</v>
      </c>
      <c r="Y119" s="28">
        <v>0</v>
      </c>
      <c r="Z119" s="30">
        <v>0</v>
      </c>
      <c r="AA119" s="396" t="s">
        <v>320</v>
      </c>
      <c r="AB119" s="29"/>
      <c r="AG119" s="287"/>
    </row>
    <row r="120" spans="1:33" s="20" customFormat="1" x14ac:dyDescent="0.3">
      <c r="A120" s="43">
        <v>42853</v>
      </c>
      <c r="B120" s="44">
        <v>7</v>
      </c>
      <c r="C120" s="14">
        <v>15.1</v>
      </c>
      <c r="D120" s="14">
        <v>14.4</v>
      </c>
      <c r="E120" s="14">
        <v>18.100000000000001</v>
      </c>
      <c r="F120" s="14">
        <v>6.5</v>
      </c>
      <c r="G120" s="71">
        <f t="shared" si="3"/>
        <v>12.725000000000001</v>
      </c>
      <c r="H120" s="85">
        <v>11.5</v>
      </c>
      <c r="I120" s="14">
        <v>16.3</v>
      </c>
      <c r="J120" s="14">
        <v>6.2</v>
      </c>
      <c r="K120" s="85">
        <v>10.730232558139539</v>
      </c>
      <c r="L120" s="91">
        <v>99</v>
      </c>
      <c r="M120" s="24">
        <v>81</v>
      </c>
      <c r="N120" s="87">
        <v>95.437632135306558</v>
      </c>
      <c r="O120" s="136">
        <v>1013.3</v>
      </c>
      <c r="P120" s="21">
        <v>1004.2</v>
      </c>
      <c r="Q120" s="73">
        <v>1007.7074700493305</v>
      </c>
      <c r="R120" s="78">
        <v>6.9</v>
      </c>
      <c r="S120" s="68">
        <v>5.9</v>
      </c>
      <c r="T120" s="25">
        <v>0.8</v>
      </c>
      <c r="U120" s="280" t="s">
        <v>98</v>
      </c>
      <c r="V120" s="283" t="s">
        <v>215</v>
      </c>
      <c r="W120" s="26">
        <v>3.6</v>
      </c>
      <c r="X120" s="27">
        <v>1.9</v>
      </c>
      <c r="Y120" s="28">
        <v>0</v>
      </c>
      <c r="Z120" s="30">
        <v>0</v>
      </c>
      <c r="AA120" s="396" t="s">
        <v>320</v>
      </c>
      <c r="AB120" s="29"/>
      <c r="AG120" s="287"/>
    </row>
    <row r="121" spans="1:33" s="20" customFormat="1" x14ac:dyDescent="0.3">
      <c r="A121" s="43">
        <v>42854</v>
      </c>
      <c r="B121" s="44">
        <v>6.4</v>
      </c>
      <c r="C121" s="14">
        <v>9.3000000000000007</v>
      </c>
      <c r="D121" s="14">
        <v>7.2</v>
      </c>
      <c r="E121" s="14">
        <v>10.5</v>
      </c>
      <c r="F121" s="14">
        <v>5.9</v>
      </c>
      <c r="G121" s="71">
        <f t="shared" si="3"/>
        <v>7.5250000000000004</v>
      </c>
      <c r="H121" s="85">
        <v>8.1999999999999993</v>
      </c>
      <c r="I121" s="14">
        <v>9</v>
      </c>
      <c r="J121" s="14">
        <v>4.3</v>
      </c>
      <c r="K121" s="85">
        <v>6.1309709425938994</v>
      </c>
      <c r="L121" s="91">
        <v>99</v>
      </c>
      <c r="M121" s="24">
        <v>67</v>
      </c>
      <c r="N121" s="87">
        <v>87.802976612331676</v>
      </c>
      <c r="O121" s="136">
        <v>1017.5</v>
      </c>
      <c r="P121" s="21">
        <v>1007.2</v>
      </c>
      <c r="Q121" s="73">
        <v>1014.3574060949678</v>
      </c>
      <c r="R121" s="78">
        <v>6.5</v>
      </c>
      <c r="S121" s="68">
        <v>4.7</v>
      </c>
      <c r="T121" s="25">
        <v>1.5</v>
      </c>
      <c r="U121" s="280" t="s">
        <v>46</v>
      </c>
      <c r="V121" s="283" t="s">
        <v>215</v>
      </c>
      <c r="W121" s="26">
        <v>3.6</v>
      </c>
      <c r="X121" s="27">
        <v>0.5</v>
      </c>
      <c r="Y121" s="28">
        <v>0</v>
      </c>
      <c r="Z121" s="30">
        <v>0</v>
      </c>
      <c r="AA121" s="396" t="s">
        <v>230</v>
      </c>
      <c r="AB121" s="29"/>
      <c r="AG121" s="287"/>
    </row>
    <row r="122" spans="1:33" s="388" customFormat="1" ht="15" thickBot="1" x14ac:dyDescent="0.35">
      <c r="A122" s="385">
        <v>42855</v>
      </c>
      <c r="B122" s="46">
        <v>5.7</v>
      </c>
      <c r="C122" s="22">
        <v>10.4</v>
      </c>
      <c r="D122" s="22">
        <v>7.2</v>
      </c>
      <c r="E122" s="22">
        <v>11.7</v>
      </c>
      <c r="F122" s="22">
        <v>2.4</v>
      </c>
      <c r="G122" s="386">
        <f>(B122+C122+2*D122)/4</f>
        <v>7.625</v>
      </c>
      <c r="H122" s="86">
        <v>7.8</v>
      </c>
      <c r="I122" s="22">
        <v>9.1999999999999993</v>
      </c>
      <c r="J122" s="22">
        <v>1.8</v>
      </c>
      <c r="K122" s="86">
        <v>5.7653361344537837</v>
      </c>
      <c r="L122" s="92">
        <v>99</v>
      </c>
      <c r="M122" s="74">
        <v>68</v>
      </c>
      <c r="N122" s="88">
        <v>87.610644257703086</v>
      </c>
      <c r="O122" s="137">
        <v>1020.3</v>
      </c>
      <c r="P122" s="75">
        <v>1017.1</v>
      </c>
      <c r="Q122" s="76">
        <v>1019.1437675070028</v>
      </c>
      <c r="R122" s="80">
        <v>5.7</v>
      </c>
      <c r="S122" s="70">
        <v>3.4</v>
      </c>
      <c r="T122" s="47">
        <v>1.1000000000000001</v>
      </c>
      <c r="U122" s="284" t="s">
        <v>46</v>
      </c>
      <c r="V122" s="285" t="s">
        <v>215</v>
      </c>
      <c r="W122" s="49">
        <v>3.6</v>
      </c>
      <c r="X122" s="50">
        <v>0.8</v>
      </c>
      <c r="Y122" s="51">
        <v>0</v>
      </c>
      <c r="Z122" s="52">
        <v>0</v>
      </c>
      <c r="AA122" s="397" t="s">
        <v>229</v>
      </c>
      <c r="AB122" s="387"/>
      <c r="AG122" s="389"/>
    </row>
    <row r="123" spans="1:33" s="38" customFormat="1" x14ac:dyDescent="0.3">
      <c r="A123" s="43">
        <v>42856</v>
      </c>
      <c r="B123" s="82">
        <v>-0.1</v>
      </c>
      <c r="C123" s="33">
        <v>20.100000000000001</v>
      </c>
      <c r="D123" s="33">
        <v>14.9</v>
      </c>
      <c r="E123" s="33">
        <v>21</v>
      </c>
      <c r="F123" s="33">
        <v>-1.1000000000000001</v>
      </c>
      <c r="G123" s="83">
        <f t="shared" ref="G123:G185" si="4">(B123+C123+2*D123)/4</f>
        <v>12.45</v>
      </c>
      <c r="H123" s="90">
        <v>10.9</v>
      </c>
      <c r="I123" s="33">
        <v>11.5</v>
      </c>
      <c r="J123" s="33">
        <v>-1.2</v>
      </c>
      <c r="K123" s="90">
        <v>5.7464583333333454</v>
      </c>
      <c r="L123" s="133">
        <v>99</v>
      </c>
      <c r="M123" s="34">
        <v>38</v>
      </c>
      <c r="N123" s="128">
        <v>74.486111111111114</v>
      </c>
      <c r="O123" s="138">
        <v>1019.4</v>
      </c>
      <c r="P123" s="35">
        <v>1014.1</v>
      </c>
      <c r="Q123" s="77">
        <v>1016.8463888888878</v>
      </c>
      <c r="R123" s="130">
        <v>6.5</v>
      </c>
      <c r="S123" s="36">
        <v>4.4000000000000004</v>
      </c>
      <c r="T123" s="36">
        <v>1.5</v>
      </c>
      <c r="U123" s="278" t="s">
        <v>88</v>
      </c>
      <c r="V123" s="286" t="s">
        <v>215</v>
      </c>
      <c r="W123" s="123">
        <v>0</v>
      </c>
      <c r="X123" s="124">
        <v>0.2</v>
      </c>
      <c r="Y123" s="125">
        <v>0</v>
      </c>
      <c r="Z123" s="131">
        <v>0</v>
      </c>
      <c r="AA123" s="394" t="s">
        <v>305</v>
      </c>
      <c r="AB123" s="37"/>
    </row>
    <row r="124" spans="1:33" s="20" customFormat="1" x14ac:dyDescent="0.3">
      <c r="A124" s="43">
        <v>42857</v>
      </c>
      <c r="B124" s="44">
        <v>9.9</v>
      </c>
      <c r="C124" s="14">
        <v>22.5</v>
      </c>
      <c r="D124" s="14">
        <v>15.5</v>
      </c>
      <c r="E124" s="14">
        <v>22.6</v>
      </c>
      <c r="F124" s="14">
        <v>9.4</v>
      </c>
      <c r="G124" s="83">
        <f t="shared" si="4"/>
        <v>15.85</v>
      </c>
      <c r="H124" s="85">
        <v>15.9</v>
      </c>
      <c r="I124" s="14">
        <v>17.399999999999999</v>
      </c>
      <c r="J124" s="14">
        <v>8.5</v>
      </c>
      <c r="K124" s="85">
        <v>12.70222222222222</v>
      </c>
      <c r="L124" s="91">
        <v>99</v>
      </c>
      <c r="M124" s="24">
        <v>54</v>
      </c>
      <c r="N124" s="87">
        <v>82.530555555555551</v>
      </c>
      <c r="O124" s="136">
        <v>1018.5</v>
      </c>
      <c r="P124" s="21">
        <v>1015.4</v>
      </c>
      <c r="Q124" s="73">
        <v>1016.4713888888894</v>
      </c>
      <c r="R124" s="78">
        <v>6.5</v>
      </c>
      <c r="S124" s="68">
        <v>4.2</v>
      </c>
      <c r="T124" s="25">
        <v>1.3</v>
      </c>
      <c r="U124" s="280" t="s">
        <v>96</v>
      </c>
      <c r="V124" s="281" t="s">
        <v>215</v>
      </c>
      <c r="W124" s="16">
        <v>3.6</v>
      </c>
      <c r="X124" s="17">
        <v>0.3</v>
      </c>
      <c r="Y124" s="18">
        <v>0</v>
      </c>
      <c r="Z124" s="48">
        <v>0</v>
      </c>
      <c r="AA124" s="395" t="s">
        <v>327</v>
      </c>
      <c r="AB124" s="29"/>
    </row>
    <row r="125" spans="1:33" s="20" customFormat="1" x14ac:dyDescent="0.3">
      <c r="A125" s="43">
        <v>42858</v>
      </c>
      <c r="B125" s="44">
        <v>10.5</v>
      </c>
      <c r="C125" s="14">
        <v>23.1</v>
      </c>
      <c r="D125" s="14">
        <v>14.9</v>
      </c>
      <c r="E125" s="14">
        <v>24</v>
      </c>
      <c r="F125" s="14">
        <v>9.4</v>
      </c>
      <c r="G125" s="83">
        <f t="shared" si="4"/>
        <v>15.850000000000001</v>
      </c>
      <c r="H125" s="85">
        <v>15.7</v>
      </c>
      <c r="I125" s="14">
        <v>16.399999999999999</v>
      </c>
      <c r="J125" s="14">
        <v>9.1</v>
      </c>
      <c r="K125" s="85">
        <v>13.110947368421037</v>
      </c>
      <c r="L125" s="91">
        <v>99</v>
      </c>
      <c r="M125" s="24">
        <v>59</v>
      </c>
      <c r="N125" s="87">
        <v>85.981754385964919</v>
      </c>
      <c r="O125" s="136">
        <v>1019.7</v>
      </c>
      <c r="P125" s="21">
        <v>1015.6</v>
      </c>
      <c r="Q125" s="73">
        <v>1017.9471578947381</v>
      </c>
      <c r="R125" s="78">
        <v>7.5</v>
      </c>
      <c r="S125" s="68">
        <v>5.4</v>
      </c>
      <c r="T125" s="25">
        <v>1.9</v>
      </c>
      <c r="U125" s="280" t="s">
        <v>92</v>
      </c>
      <c r="V125" s="281" t="s">
        <v>215</v>
      </c>
      <c r="W125" s="16">
        <v>32.4</v>
      </c>
      <c r="X125" s="17">
        <v>41</v>
      </c>
      <c r="Y125" s="18">
        <v>0</v>
      </c>
      <c r="Z125" s="48">
        <v>0</v>
      </c>
      <c r="AA125" s="395" t="s">
        <v>338</v>
      </c>
      <c r="AB125" s="29"/>
    </row>
    <row r="126" spans="1:33" s="20" customFormat="1" x14ac:dyDescent="0.3">
      <c r="A126" s="43">
        <v>42859</v>
      </c>
      <c r="B126" s="44">
        <v>13.1</v>
      </c>
      <c r="C126" s="14">
        <v>16.600000000000001</v>
      </c>
      <c r="D126" s="14">
        <v>15.5</v>
      </c>
      <c r="E126" s="14">
        <v>19.2</v>
      </c>
      <c r="F126" s="14">
        <v>11.1</v>
      </c>
      <c r="G126" s="83">
        <f t="shared" si="4"/>
        <v>15.175000000000001</v>
      </c>
      <c r="H126" s="85">
        <v>15.5</v>
      </c>
      <c r="I126" s="14">
        <v>15.9</v>
      </c>
      <c r="J126" s="14">
        <v>10.8</v>
      </c>
      <c r="K126" s="85">
        <v>14.115110477548104</v>
      </c>
      <c r="L126" s="91">
        <v>99</v>
      </c>
      <c r="M126" s="24">
        <v>75</v>
      </c>
      <c r="N126" s="87">
        <v>91.918032786885249</v>
      </c>
      <c r="O126" s="136">
        <v>1017.5</v>
      </c>
      <c r="P126" s="21">
        <v>1014.5</v>
      </c>
      <c r="Q126" s="73">
        <v>1015.5739843193141</v>
      </c>
      <c r="R126" s="79">
        <v>7.2</v>
      </c>
      <c r="S126" s="69">
        <v>6.1</v>
      </c>
      <c r="T126" s="19">
        <v>2.1</v>
      </c>
      <c r="U126" s="280" t="s">
        <v>88</v>
      </c>
      <c r="V126" s="282" t="s">
        <v>215</v>
      </c>
      <c r="W126" s="16">
        <v>3.6</v>
      </c>
      <c r="X126" s="17">
        <v>1.2</v>
      </c>
      <c r="Y126" s="18">
        <v>0</v>
      </c>
      <c r="Z126" s="48">
        <v>0</v>
      </c>
      <c r="AA126" s="395" t="s">
        <v>330</v>
      </c>
      <c r="AB126" s="29"/>
    </row>
    <row r="127" spans="1:33" s="20" customFormat="1" x14ac:dyDescent="0.3">
      <c r="A127" s="43">
        <v>42860</v>
      </c>
      <c r="B127" s="44">
        <v>13.2</v>
      </c>
      <c r="C127" s="14">
        <v>19.3</v>
      </c>
      <c r="D127" s="14">
        <v>15.9</v>
      </c>
      <c r="E127" s="14">
        <v>22.9</v>
      </c>
      <c r="F127" s="14">
        <v>11</v>
      </c>
      <c r="G127" s="71">
        <f t="shared" si="4"/>
        <v>16.074999999999999</v>
      </c>
      <c r="H127" s="85">
        <v>15.8</v>
      </c>
      <c r="I127" s="14">
        <v>15.7</v>
      </c>
      <c r="J127" s="14">
        <v>10.7</v>
      </c>
      <c r="K127" s="85">
        <v>12.99847222222224</v>
      </c>
      <c r="L127" s="91">
        <v>99</v>
      </c>
      <c r="M127" s="24">
        <v>54</v>
      </c>
      <c r="N127" s="87">
        <v>84.629166666666663</v>
      </c>
      <c r="O127" s="136">
        <v>1017.2</v>
      </c>
      <c r="P127" s="21">
        <v>1013.3</v>
      </c>
      <c r="Q127" s="73">
        <v>1015.5247916666669</v>
      </c>
      <c r="R127" s="78">
        <v>6.9</v>
      </c>
      <c r="S127" s="68">
        <v>5.6</v>
      </c>
      <c r="T127" s="25">
        <v>1.3</v>
      </c>
      <c r="U127" s="280" t="s">
        <v>92</v>
      </c>
      <c r="V127" s="282" t="s">
        <v>221</v>
      </c>
      <c r="W127" s="16">
        <v>0</v>
      </c>
      <c r="X127" s="17">
        <v>0</v>
      </c>
      <c r="Y127" s="18">
        <v>0</v>
      </c>
      <c r="Z127" s="48">
        <v>0</v>
      </c>
      <c r="AA127" s="395" t="s">
        <v>305</v>
      </c>
      <c r="AB127" s="29"/>
    </row>
    <row r="128" spans="1:33" s="20" customFormat="1" x14ac:dyDescent="0.3">
      <c r="A128" s="43">
        <v>42861</v>
      </c>
      <c r="B128" s="44">
        <v>10.9</v>
      </c>
      <c r="C128" s="14">
        <v>25.4</v>
      </c>
      <c r="D128" s="14">
        <v>16.7</v>
      </c>
      <c r="E128" s="14">
        <v>26.4</v>
      </c>
      <c r="F128" s="14">
        <v>10</v>
      </c>
      <c r="G128" s="71">
        <f t="shared" si="4"/>
        <v>17.424999999999997</v>
      </c>
      <c r="H128" s="85">
        <v>17.2</v>
      </c>
      <c r="I128" s="14">
        <v>16.399999999999999</v>
      </c>
      <c r="J128" s="14">
        <v>9.9</v>
      </c>
      <c r="K128" s="85">
        <v>13.613273001508258</v>
      </c>
      <c r="L128" s="91">
        <v>99</v>
      </c>
      <c r="M128" s="24">
        <v>40</v>
      </c>
      <c r="N128" s="87">
        <v>80.665158371040718</v>
      </c>
      <c r="O128" s="136">
        <v>1013.8</v>
      </c>
      <c r="P128" s="21">
        <v>1009.5</v>
      </c>
      <c r="Q128" s="73">
        <v>1011.8166666666644</v>
      </c>
      <c r="R128" s="78">
        <v>6.9</v>
      </c>
      <c r="S128" s="68">
        <v>4.4000000000000004</v>
      </c>
      <c r="T128" s="25">
        <v>1.1000000000000001</v>
      </c>
      <c r="U128" s="280" t="s">
        <v>97</v>
      </c>
      <c r="V128" s="282"/>
      <c r="W128" s="16">
        <v>0</v>
      </c>
      <c r="X128" s="17">
        <v>0</v>
      </c>
      <c r="Y128" s="18">
        <v>0</v>
      </c>
      <c r="Z128" s="48">
        <v>0</v>
      </c>
      <c r="AA128" s="395" t="s">
        <v>344</v>
      </c>
      <c r="AB128" s="29"/>
    </row>
    <row r="129" spans="1:28" s="20" customFormat="1" x14ac:dyDescent="0.3">
      <c r="A129" s="43">
        <v>42862</v>
      </c>
      <c r="B129" s="44">
        <v>12.5</v>
      </c>
      <c r="C129" s="14">
        <v>20.2</v>
      </c>
      <c r="D129" s="14">
        <v>13</v>
      </c>
      <c r="E129" s="14">
        <v>21.8</v>
      </c>
      <c r="F129" s="14">
        <v>10.3</v>
      </c>
      <c r="G129" s="71">
        <f t="shared" si="4"/>
        <v>14.675000000000001</v>
      </c>
      <c r="H129" s="85">
        <v>14.2</v>
      </c>
      <c r="I129" s="14">
        <v>16.899999999999999</v>
      </c>
      <c r="J129" s="14">
        <v>10.199999999999999</v>
      </c>
      <c r="K129" s="85">
        <v>12.948125000000006</v>
      </c>
      <c r="L129" s="91">
        <v>99</v>
      </c>
      <c r="M129" s="24">
        <v>62</v>
      </c>
      <c r="N129" s="87">
        <v>92.398611111111109</v>
      </c>
      <c r="O129" s="136">
        <v>1009.9</v>
      </c>
      <c r="P129" s="21">
        <v>1005.6</v>
      </c>
      <c r="Q129" s="73">
        <v>1007.2109722222184</v>
      </c>
      <c r="R129" s="78">
        <v>6.5</v>
      </c>
      <c r="S129" s="68">
        <v>3.8</v>
      </c>
      <c r="T129" s="25">
        <v>1.1000000000000001</v>
      </c>
      <c r="U129" s="280" t="s">
        <v>99</v>
      </c>
      <c r="V129" s="282" t="s">
        <v>215</v>
      </c>
      <c r="W129" s="16">
        <v>21.6</v>
      </c>
      <c r="X129" s="17">
        <v>6</v>
      </c>
      <c r="Y129" s="18">
        <v>0</v>
      </c>
      <c r="Z129" s="48">
        <v>0</v>
      </c>
      <c r="AA129" s="395" t="s">
        <v>327</v>
      </c>
      <c r="AB129" s="29"/>
    </row>
    <row r="130" spans="1:28" s="20" customFormat="1" x14ac:dyDescent="0.3">
      <c r="A130" s="43">
        <v>42863</v>
      </c>
      <c r="B130" s="44">
        <v>10.8</v>
      </c>
      <c r="C130" s="14">
        <v>13.8</v>
      </c>
      <c r="D130" s="14">
        <v>12.5</v>
      </c>
      <c r="E130" s="14">
        <v>16.100000000000001</v>
      </c>
      <c r="F130" s="14">
        <v>9.5</v>
      </c>
      <c r="G130" s="71">
        <f t="shared" si="4"/>
        <v>12.4</v>
      </c>
      <c r="H130" s="85">
        <v>12.2</v>
      </c>
      <c r="I130" s="14">
        <v>11.1</v>
      </c>
      <c r="J130" s="14">
        <v>6</v>
      </c>
      <c r="K130" s="85">
        <v>9.1825000000000063</v>
      </c>
      <c r="L130" s="91">
        <v>99</v>
      </c>
      <c r="M130" s="24">
        <v>68</v>
      </c>
      <c r="N130" s="87">
        <v>82.597222222222229</v>
      </c>
      <c r="O130" s="136">
        <v>1010.5</v>
      </c>
      <c r="P130" s="21">
        <v>1005.5</v>
      </c>
      <c r="Q130" s="73">
        <v>1007.2870138888882</v>
      </c>
      <c r="R130" s="78">
        <v>8.6999999999999993</v>
      </c>
      <c r="S130" s="68">
        <v>5.0999999999999996</v>
      </c>
      <c r="T130" s="25">
        <v>2.2999999999999998</v>
      </c>
      <c r="U130" s="280" t="s">
        <v>99</v>
      </c>
      <c r="V130" s="282"/>
      <c r="W130" s="16">
        <v>0</v>
      </c>
      <c r="X130" s="17">
        <v>0</v>
      </c>
      <c r="Y130" s="18">
        <v>0</v>
      </c>
      <c r="Z130" s="48">
        <v>0</v>
      </c>
      <c r="AA130" s="395" t="s">
        <v>229</v>
      </c>
      <c r="AB130" s="29"/>
    </row>
    <row r="131" spans="1:28" s="20" customFormat="1" x14ac:dyDescent="0.3">
      <c r="A131" s="43">
        <v>42864</v>
      </c>
      <c r="B131" s="44">
        <v>6.3</v>
      </c>
      <c r="C131" s="14">
        <v>10.7</v>
      </c>
      <c r="D131" s="14">
        <v>4.5999999999999996</v>
      </c>
      <c r="E131" s="14">
        <v>11.2</v>
      </c>
      <c r="F131" s="14">
        <v>0.5</v>
      </c>
      <c r="G131" s="71">
        <f t="shared" si="4"/>
        <v>6.55</v>
      </c>
      <c r="H131" s="85">
        <v>7.7</v>
      </c>
      <c r="I131" s="14">
        <v>6.7</v>
      </c>
      <c r="J131" s="14">
        <v>-2.2000000000000002</v>
      </c>
      <c r="K131" s="85">
        <v>1.8755045233124514</v>
      </c>
      <c r="L131" s="91">
        <v>91</v>
      </c>
      <c r="M131" s="24">
        <v>45</v>
      </c>
      <c r="N131" s="87">
        <v>68.093249826026451</v>
      </c>
      <c r="O131" s="136">
        <v>1014.2</v>
      </c>
      <c r="P131" s="21">
        <v>1009.9</v>
      </c>
      <c r="Q131" s="73">
        <v>1012.2925539318038</v>
      </c>
      <c r="R131" s="78">
        <v>10.8</v>
      </c>
      <c r="S131" s="68">
        <v>6.6</v>
      </c>
      <c r="T131" s="25">
        <v>3</v>
      </c>
      <c r="U131" s="280" t="s">
        <v>46</v>
      </c>
      <c r="V131" s="282"/>
      <c r="W131" s="16">
        <v>0</v>
      </c>
      <c r="X131" s="17">
        <v>0</v>
      </c>
      <c r="Y131" s="18">
        <v>0</v>
      </c>
      <c r="Z131" s="48">
        <v>0</v>
      </c>
      <c r="AA131" s="395" t="s">
        <v>229</v>
      </c>
      <c r="AB131" s="29"/>
    </row>
    <row r="132" spans="1:28" s="20" customFormat="1" x14ac:dyDescent="0.3">
      <c r="A132" s="43">
        <v>42865</v>
      </c>
      <c r="B132" s="44">
        <v>1.8</v>
      </c>
      <c r="C132" s="14">
        <v>13.1</v>
      </c>
      <c r="D132" s="14">
        <v>9.5</v>
      </c>
      <c r="E132" s="14">
        <v>13.1</v>
      </c>
      <c r="F132" s="14">
        <v>-2.5</v>
      </c>
      <c r="G132" s="71">
        <f t="shared" si="4"/>
        <v>8.4749999999999996</v>
      </c>
      <c r="H132" s="85">
        <v>6.6</v>
      </c>
      <c r="I132" s="14">
        <v>2.5</v>
      </c>
      <c r="J132" s="14">
        <v>-4.5999999999999996</v>
      </c>
      <c r="K132" s="85">
        <v>-0.71714285714285675</v>
      </c>
      <c r="L132" s="91">
        <v>99</v>
      </c>
      <c r="M132" s="24">
        <v>31</v>
      </c>
      <c r="N132" s="87">
        <v>64.207665505226487</v>
      </c>
      <c r="O132" s="136">
        <v>1015.1</v>
      </c>
      <c r="P132" s="21">
        <v>1011.1</v>
      </c>
      <c r="Q132" s="73">
        <v>1012.2224390243899</v>
      </c>
      <c r="R132" s="78">
        <v>8.6999999999999993</v>
      </c>
      <c r="S132" s="68">
        <v>6.1</v>
      </c>
      <c r="T132" s="25">
        <v>2</v>
      </c>
      <c r="U132" s="280" t="s">
        <v>88</v>
      </c>
      <c r="V132" s="282"/>
      <c r="W132" s="16">
        <v>0</v>
      </c>
      <c r="X132" s="17">
        <v>0</v>
      </c>
      <c r="Y132" s="18">
        <v>0</v>
      </c>
      <c r="Z132" s="48">
        <v>0</v>
      </c>
      <c r="AA132" s="395" t="s">
        <v>289</v>
      </c>
      <c r="AB132" s="29"/>
    </row>
    <row r="133" spans="1:28" s="20" customFormat="1" x14ac:dyDescent="0.3">
      <c r="A133" s="43">
        <v>42866</v>
      </c>
      <c r="B133" s="44">
        <v>4.0999999999999996</v>
      </c>
      <c r="C133" s="14">
        <v>16.100000000000001</v>
      </c>
      <c r="D133" s="14">
        <v>14.9</v>
      </c>
      <c r="E133" s="14">
        <v>8.6999999999999993</v>
      </c>
      <c r="F133" s="14">
        <v>0</v>
      </c>
      <c r="G133" s="71">
        <f t="shared" si="4"/>
        <v>12.5</v>
      </c>
      <c r="H133" s="85">
        <v>9.5</v>
      </c>
      <c r="I133" s="14">
        <v>8.5</v>
      </c>
      <c r="J133" s="14">
        <v>-0.1</v>
      </c>
      <c r="K133" s="85">
        <v>4.4743243243243187</v>
      </c>
      <c r="L133" s="91">
        <v>99</v>
      </c>
      <c r="M133" s="24">
        <v>49</v>
      </c>
      <c r="N133" s="87">
        <v>73.85348506401138</v>
      </c>
      <c r="O133" s="136">
        <v>1017.2</v>
      </c>
      <c r="P133" s="21">
        <v>1007.5</v>
      </c>
      <c r="Q133" s="73">
        <v>1010.4086770981527</v>
      </c>
      <c r="R133" s="78">
        <v>9.8000000000000007</v>
      </c>
      <c r="S133" s="68">
        <v>6.6</v>
      </c>
      <c r="T133" s="25">
        <v>2.6</v>
      </c>
      <c r="U133" s="280" t="s">
        <v>44</v>
      </c>
      <c r="V133" s="282" t="s">
        <v>215</v>
      </c>
      <c r="W133" s="16">
        <v>7.2</v>
      </c>
      <c r="X133" s="17">
        <v>1.3</v>
      </c>
      <c r="Y133" s="18">
        <v>0</v>
      </c>
      <c r="Z133" s="48">
        <v>0</v>
      </c>
      <c r="AA133" s="395" t="s">
        <v>335</v>
      </c>
      <c r="AB133" s="29"/>
    </row>
    <row r="134" spans="1:28" s="20" customFormat="1" x14ac:dyDescent="0.3">
      <c r="A134" s="43">
        <v>42867</v>
      </c>
      <c r="B134" s="44">
        <v>10.5</v>
      </c>
      <c r="C134" s="14">
        <v>18.3</v>
      </c>
      <c r="D134" s="14">
        <v>15.2</v>
      </c>
      <c r="E134" s="14">
        <v>22</v>
      </c>
      <c r="F134" s="14">
        <v>7.4</v>
      </c>
      <c r="G134" s="71">
        <f t="shared" si="4"/>
        <v>14.8</v>
      </c>
      <c r="H134" s="85">
        <v>14.3</v>
      </c>
      <c r="I134" s="14">
        <v>15.7</v>
      </c>
      <c r="J134" s="14">
        <v>7</v>
      </c>
      <c r="K134" s="85">
        <v>12.413881019830024</v>
      </c>
      <c r="L134" s="91">
        <v>99</v>
      </c>
      <c r="M134" s="24">
        <v>63</v>
      </c>
      <c r="N134" s="87">
        <v>89.748583569405099</v>
      </c>
      <c r="O134" s="136">
        <v>1008.3</v>
      </c>
      <c r="P134" s="21">
        <v>1004.7</v>
      </c>
      <c r="Q134" s="73">
        <v>1006.68746458924</v>
      </c>
      <c r="R134" s="78">
        <v>9</v>
      </c>
      <c r="S134" s="68">
        <v>6.5</v>
      </c>
      <c r="T134" s="25">
        <v>2.1</v>
      </c>
      <c r="U134" s="280" t="s">
        <v>88</v>
      </c>
      <c r="V134" s="282" t="s">
        <v>215</v>
      </c>
      <c r="W134" s="16">
        <v>10.8</v>
      </c>
      <c r="X134" s="17">
        <v>4.9000000000000004</v>
      </c>
      <c r="Y134" s="18">
        <v>0</v>
      </c>
      <c r="Z134" s="48">
        <v>0</v>
      </c>
      <c r="AA134" s="395" t="s">
        <v>338</v>
      </c>
      <c r="AB134" s="29"/>
    </row>
    <row r="135" spans="1:28" s="20" customFormat="1" x14ac:dyDescent="0.3">
      <c r="A135" s="43">
        <v>42868</v>
      </c>
      <c r="B135" s="44">
        <v>13.5</v>
      </c>
      <c r="C135" s="14">
        <v>20.6</v>
      </c>
      <c r="D135" s="14">
        <v>14.1</v>
      </c>
      <c r="E135" s="14">
        <v>21.9</v>
      </c>
      <c r="F135" s="14">
        <v>13</v>
      </c>
      <c r="G135" s="71">
        <f t="shared" si="4"/>
        <v>15.574999999999999</v>
      </c>
      <c r="H135" s="85">
        <v>15.4</v>
      </c>
      <c r="I135" s="14">
        <v>17.3</v>
      </c>
      <c r="J135" s="14">
        <v>12.9</v>
      </c>
      <c r="K135" s="85">
        <v>14.547499999999967</v>
      </c>
      <c r="L135" s="91">
        <v>99</v>
      </c>
      <c r="M135" s="24">
        <v>69</v>
      </c>
      <c r="N135" s="87">
        <v>94.91458333333334</v>
      </c>
      <c r="O135" s="136">
        <v>1014.8</v>
      </c>
      <c r="P135" s="21">
        <v>1007.1</v>
      </c>
      <c r="Q135" s="73">
        <v>1009.5285416666686</v>
      </c>
      <c r="R135" s="78">
        <v>5.7</v>
      </c>
      <c r="S135" s="68">
        <v>3.2</v>
      </c>
      <c r="T135" s="25">
        <v>1.3</v>
      </c>
      <c r="U135" s="280" t="s">
        <v>46</v>
      </c>
      <c r="V135" s="283" t="s">
        <v>215</v>
      </c>
      <c r="W135" s="26">
        <v>14.4</v>
      </c>
      <c r="X135" s="27">
        <v>13</v>
      </c>
      <c r="Y135" s="28">
        <v>0</v>
      </c>
      <c r="Z135" s="30">
        <v>0</v>
      </c>
      <c r="AA135" s="396" t="s">
        <v>329</v>
      </c>
      <c r="AB135" s="29"/>
    </row>
    <row r="136" spans="1:28" s="20" customFormat="1" x14ac:dyDescent="0.3">
      <c r="A136" s="43">
        <v>42869</v>
      </c>
      <c r="B136" s="44">
        <v>12.9</v>
      </c>
      <c r="C136" s="14">
        <v>20.2</v>
      </c>
      <c r="D136" s="14">
        <v>12.8</v>
      </c>
      <c r="E136" s="14">
        <v>22.4</v>
      </c>
      <c r="F136" s="14">
        <v>7.3</v>
      </c>
      <c r="G136" s="71">
        <f t="shared" si="4"/>
        <v>14.675000000000001</v>
      </c>
      <c r="H136" s="85">
        <v>15.5</v>
      </c>
      <c r="I136" s="14">
        <v>14</v>
      </c>
      <c r="J136" s="14">
        <v>6.9</v>
      </c>
      <c r="K136" s="85">
        <v>10.956028368794332</v>
      </c>
      <c r="L136" s="91">
        <v>99</v>
      </c>
      <c r="M136" s="24">
        <v>41</v>
      </c>
      <c r="N136" s="87">
        <v>76.961702127659578</v>
      </c>
      <c r="O136" s="136">
        <v>1023.5</v>
      </c>
      <c r="P136" s="21">
        <v>1014.5</v>
      </c>
      <c r="Q136" s="73">
        <v>1019.0239007092234</v>
      </c>
      <c r="R136" s="78">
        <v>7.5</v>
      </c>
      <c r="S136" s="68">
        <v>5.9</v>
      </c>
      <c r="T136" s="25">
        <v>2.1</v>
      </c>
      <c r="U136" s="280" t="s">
        <v>46</v>
      </c>
      <c r="V136" s="283"/>
      <c r="W136" s="26">
        <v>0</v>
      </c>
      <c r="X136" s="27">
        <v>0</v>
      </c>
      <c r="Y136" s="28">
        <v>0</v>
      </c>
      <c r="Z136" s="30">
        <v>0</v>
      </c>
      <c r="AA136" s="396" t="s">
        <v>287</v>
      </c>
      <c r="AB136" s="29"/>
    </row>
    <row r="137" spans="1:28" s="20" customFormat="1" x14ac:dyDescent="0.3">
      <c r="A137" s="43">
        <v>42870</v>
      </c>
      <c r="B137" s="44">
        <v>7.3</v>
      </c>
      <c r="C137" s="14">
        <v>24.3</v>
      </c>
      <c r="D137" s="14">
        <v>15.3</v>
      </c>
      <c r="E137" s="14">
        <v>25</v>
      </c>
      <c r="F137" s="14">
        <v>3.7</v>
      </c>
      <c r="G137" s="71">
        <f t="shared" si="4"/>
        <v>15.55</v>
      </c>
      <c r="H137" s="85">
        <v>14.9</v>
      </c>
      <c r="I137" s="14">
        <v>14.2</v>
      </c>
      <c r="J137" s="14">
        <v>3.6</v>
      </c>
      <c r="K137" s="85">
        <v>10.090601503759377</v>
      </c>
      <c r="L137" s="91">
        <v>99</v>
      </c>
      <c r="M137" s="24">
        <v>33</v>
      </c>
      <c r="N137" s="87">
        <v>64.412593984962399</v>
      </c>
      <c r="O137" s="136">
        <v>1026.4000000000001</v>
      </c>
      <c r="P137" s="21">
        <v>1023.4</v>
      </c>
      <c r="Q137" s="73">
        <v>1024.7249060150414</v>
      </c>
      <c r="R137" s="78">
        <v>5.4</v>
      </c>
      <c r="S137" s="68">
        <v>3.5</v>
      </c>
      <c r="T137" s="25">
        <v>1.4</v>
      </c>
      <c r="U137" s="280" t="s">
        <v>46</v>
      </c>
      <c r="V137" s="283" t="s">
        <v>215</v>
      </c>
      <c r="W137" s="26">
        <v>3.6</v>
      </c>
      <c r="X137" s="27">
        <v>0.3</v>
      </c>
      <c r="Y137" s="28">
        <v>0</v>
      </c>
      <c r="Z137" s="30">
        <v>0</v>
      </c>
      <c r="AA137" s="396" t="s">
        <v>288</v>
      </c>
      <c r="AB137" s="29"/>
    </row>
    <row r="138" spans="1:28" s="20" customFormat="1" x14ac:dyDescent="0.3">
      <c r="A138" s="43">
        <v>42871</v>
      </c>
      <c r="B138" s="44">
        <v>14.2</v>
      </c>
      <c r="C138" s="14">
        <v>18</v>
      </c>
      <c r="D138" s="14">
        <v>14.3</v>
      </c>
      <c r="E138" s="14">
        <v>23</v>
      </c>
      <c r="F138" s="14">
        <v>9.1</v>
      </c>
      <c r="G138" s="71">
        <f t="shared" si="4"/>
        <v>15.200000000000001</v>
      </c>
      <c r="H138" s="85">
        <v>15.9</v>
      </c>
      <c r="I138" s="14">
        <v>18.7</v>
      </c>
      <c r="J138" s="14">
        <v>9</v>
      </c>
      <c r="K138" s="85">
        <v>13.432061068702289</v>
      </c>
      <c r="L138" s="91">
        <v>99</v>
      </c>
      <c r="M138" s="24">
        <v>58</v>
      </c>
      <c r="N138" s="87">
        <v>79.854961832061065</v>
      </c>
      <c r="O138" s="136">
        <v>1027.7</v>
      </c>
      <c r="P138" s="21">
        <v>1025.5</v>
      </c>
      <c r="Q138" s="73">
        <v>1026.6977099236626</v>
      </c>
      <c r="R138" s="78">
        <v>6.1</v>
      </c>
      <c r="S138" s="68">
        <v>5.4</v>
      </c>
      <c r="T138" s="25">
        <v>1.8</v>
      </c>
      <c r="U138" s="280" t="s">
        <v>45</v>
      </c>
      <c r="V138" s="283" t="s">
        <v>215</v>
      </c>
      <c r="W138" s="26">
        <v>3.6</v>
      </c>
      <c r="X138" s="27">
        <v>1.2</v>
      </c>
      <c r="Y138" s="28">
        <v>0</v>
      </c>
      <c r="Z138" s="30">
        <v>0</v>
      </c>
      <c r="AA138" s="396" t="s">
        <v>329</v>
      </c>
      <c r="AB138" s="29"/>
    </row>
    <row r="139" spans="1:28" s="20" customFormat="1" x14ac:dyDescent="0.3">
      <c r="A139" s="43">
        <v>42872</v>
      </c>
      <c r="B139" s="44">
        <v>8.9</v>
      </c>
      <c r="C139" s="14">
        <v>22.5</v>
      </c>
      <c r="D139" s="14">
        <v>16</v>
      </c>
      <c r="E139" s="14">
        <v>25.2</v>
      </c>
      <c r="F139" s="14">
        <v>6.2</v>
      </c>
      <c r="G139" s="71">
        <f t="shared" si="4"/>
        <v>15.85</v>
      </c>
      <c r="H139" s="85">
        <v>18.499819819819802</v>
      </c>
      <c r="I139" s="14">
        <v>15.3</v>
      </c>
      <c r="J139" s="14">
        <v>5.9</v>
      </c>
      <c r="K139" s="85">
        <v>10.827862939585192</v>
      </c>
      <c r="L139" s="91">
        <v>99</v>
      </c>
      <c r="M139" s="24">
        <v>39</v>
      </c>
      <c r="N139" s="87">
        <v>64.761947700631197</v>
      </c>
      <c r="O139" s="136">
        <v>1027.7</v>
      </c>
      <c r="P139" s="21">
        <v>1022.1</v>
      </c>
      <c r="Q139" s="73">
        <v>1024.5814414414442</v>
      </c>
      <c r="R139" s="78">
        <v>6.1</v>
      </c>
      <c r="S139" s="68">
        <v>4.0999999999999996</v>
      </c>
      <c r="T139" s="25">
        <v>1.5</v>
      </c>
      <c r="U139" s="20" t="s">
        <v>46</v>
      </c>
      <c r="V139" s="283"/>
      <c r="W139" s="26">
        <v>0</v>
      </c>
      <c r="X139" s="27">
        <v>0</v>
      </c>
      <c r="Y139" s="28">
        <v>0</v>
      </c>
      <c r="Z139" s="30">
        <v>0</v>
      </c>
      <c r="AA139" s="396" t="s">
        <v>287</v>
      </c>
      <c r="AB139" s="29"/>
    </row>
    <row r="140" spans="1:28" s="20" customFormat="1" x14ac:dyDescent="0.3">
      <c r="A140" s="43">
        <v>42873</v>
      </c>
      <c r="B140" s="44">
        <v>10.6</v>
      </c>
      <c r="C140" s="14">
        <v>26.6</v>
      </c>
      <c r="D140" s="14">
        <v>16.7</v>
      </c>
      <c r="E140" s="14">
        <v>26.8</v>
      </c>
      <c r="F140" s="14">
        <v>5.6</v>
      </c>
      <c r="G140" s="71">
        <f t="shared" si="4"/>
        <v>17.649999999999999</v>
      </c>
      <c r="H140" s="85">
        <v>16.791875000000015</v>
      </c>
      <c r="I140" s="14">
        <v>14.6</v>
      </c>
      <c r="J140" s="14">
        <v>5.5</v>
      </c>
      <c r="K140" s="85">
        <v>10.450902777777754</v>
      </c>
      <c r="L140" s="91">
        <v>99</v>
      </c>
      <c r="M140" s="24">
        <v>34</v>
      </c>
      <c r="N140" s="87">
        <v>71.811805555555551</v>
      </c>
      <c r="O140" s="136">
        <v>1022.9</v>
      </c>
      <c r="P140" s="21">
        <v>1016.3</v>
      </c>
      <c r="Q140" s="73">
        <v>1019.3818750000052</v>
      </c>
      <c r="R140" s="78">
        <v>5.0999999999999996</v>
      </c>
      <c r="S140" s="68">
        <v>3.6</v>
      </c>
      <c r="T140" s="25">
        <v>1.5</v>
      </c>
      <c r="U140" s="280" t="s">
        <v>44</v>
      </c>
      <c r="V140" s="283"/>
      <c r="W140" s="26">
        <v>0</v>
      </c>
      <c r="X140" s="27">
        <v>0</v>
      </c>
      <c r="Y140" s="28">
        <v>0</v>
      </c>
      <c r="Z140" s="30">
        <v>0</v>
      </c>
      <c r="AA140" s="396" t="s">
        <v>343</v>
      </c>
      <c r="AB140" s="29"/>
    </row>
    <row r="141" spans="1:28" s="20" customFormat="1" x14ac:dyDescent="0.3">
      <c r="A141" s="43">
        <v>42874</v>
      </c>
      <c r="B141" s="44">
        <v>10.6</v>
      </c>
      <c r="C141" s="14">
        <v>27.3</v>
      </c>
      <c r="D141" s="14">
        <v>18.7</v>
      </c>
      <c r="E141" s="14">
        <v>27.7</v>
      </c>
      <c r="F141" s="14">
        <v>7.5</v>
      </c>
      <c r="G141" s="71">
        <f t="shared" si="4"/>
        <v>18.824999999999999</v>
      </c>
      <c r="H141" s="85">
        <v>18.2</v>
      </c>
      <c r="I141" s="14">
        <v>16.899999999999999</v>
      </c>
      <c r="J141" s="14">
        <v>7.1</v>
      </c>
      <c r="K141" s="85">
        <v>13.233641404805908</v>
      </c>
      <c r="L141" s="91">
        <v>99</v>
      </c>
      <c r="M141" s="24">
        <v>36</v>
      </c>
      <c r="N141" s="87">
        <v>65.291127541589645</v>
      </c>
      <c r="O141" s="136">
        <v>1016.7</v>
      </c>
      <c r="P141" s="21">
        <v>1012.1</v>
      </c>
      <c r="Q141" s="73">
        <v>1014.0560885608837</v>
      </c>
      <c r="R141" s="78">
        <v>6.1</v>
      </c>
      <c r="S141" s="68">
        <v>4.4000000000000004</v>
      </c>
      <c r="T141" s="25">
        <v>2</v>
      </c>
      <c r="U141" s="280" t="s">
        <v>88</v>
      </c>
      <c r="V141" s="283"/>
      <c r="W141" s="26">
        <v>0</v>
      </c>
      <c r="X141" s="27">
        <v>0</v>
      </c>
      <c r="Y141" s="28">
        <v>0</v>
      </c>
      <c r="Z141" s="30">
        <v>0</v>
      </c>
      <c r="AA141" s="396" t="s">
        <v>343</v>
      </c>
      <c r="AB141" s="29"/>
    </row>
    <row r="142" spans="1:28" s="20" customFormat="1" x14ac:dyDescent="0.3">
      <c r="A142" s="43">
        <v>42875</v>
      </c>
      <c r="B142" s="44">
        <v>13.1</v>
      </c>
      <c r="C142" s="14">
        <v>28.1</v>
      </c>
      <c r="D142" s="14">
        <v>18.899999999999999</v>
      </c>
      <c r="E142" s="14">
        <v>29.3</v>
      </c>
      <c r="F142" s="14">
        <v>8.6999999999999993</v>
      </c>
      <c r="G142" s="71">
        <f t="shared" si="4"/>
        <v>19.75</v>
      </c>
      <c r="H142" s="85">
        <v>19.24555555555558</v>
      </c>
      <c r="I142" s="14">
        <v>17.399999999999999</v>
      </c>
      <c r="J142" s="14">
        <v>7.8</v>
      </c>
      <c r="K142" s="85">
        <v>13.568749999999991</v>
      </c>
      <c r="L142" s="91">
        <v>99</v>
      </c>
      <c r="M142" s="24">
        <v>38</v>
      </c>
      <c r="N142" s="87">
        <v>73.670138888888886</v>
      </c>
      <c r="O142" s="136">
        <v>1014.9</v>
      </c>
      <c r="P142" s="21">
        <v>1010.3</v>
      </c>
      <c r="Q142" s="73">
        <v>1012.241944444444</v>
      </c>
      <c r="R142" s="78">
        <v>10.1</v>
      </c>
      <c r="S142" s="68">
        <v>6.3</v>
      </c>
      <c r="T142" s="25">
        <v>2</v>
      </c>
      <c r="U142" s="280" t="s">
        <v>46</v>
      </c>
      <c r="V142" s="283"/>
      <c r="W142" s="26">
        <v>0</v>
      </c>
      <c r="X142" s="27">
        <v>0</v>
      </c>
      <c r="Y142" s="28">
        <v>0</v>
      </c>
      <c r="Z142" s="30">
        <v>0</v>
      </c>
      <c r="AA142" s="396" t="s">
        <v>288</v>
      </c>
      <c r="AB142" s="29"/>
    </row>
    <row r="143" spans="1:28" s="20" customFormat="1" x14ac:dyDescent="0.3">
      <c r="A143" s="43">
        <v>42876</v>
      </c>
      <c r="B143" s="44">
        <v>16.100000000000001</v>
      </c>
      <c r="C143" s="14">
        <v>19.2</v>
      </c>
      <c r="D143" s="14">
        <v>17.2</v>
      </c>
      <c r="E143" s="14">
        <v>21.3</v>
      </c>
      <c r="F143" s="14">
        <v>15.4</v>
      </c>
      <c r="G143" s="71">
        <f t="shared" si="4"/>
        <v>17.424999999999997</v>
      </c>
      <c r="H143" s="85">
        <v>17.518428571428586</v>
      </c>
      <c r="I143" s="14">
        <v>15.8</v>
      </c>
      <c r="J143" s="14">
        <v>12.5</v>
      </c>
      <c r="K143" s="85">
        <v>13.866142857142892</v>
      </c>
      <c r="L143" s="91">
        <v>91</v>
      </c>
      <c r="M143" s="24">
        <v>62</v>
      </c>
      <c r="N143" s="87">
        <v>79.539285714285711</v>
      </c>
      <c r="O143" s="136">
        <v>1018.6</v>
      </c>
      <c r="P143" s="21">
        <v>1014.6</v>
      </c>
      <c r="Q143" s="73">
        <v>1016.9225714285704</v>
      </c>
      <c r="R143" s="78">
        <v>8.6999999999999993</v>
      </c>
      <c r="S143" s="68">
        <v>5.3</v>
      </c>
      <c r="T143" s="25">
        <v>2.8</v>
      </c>
      <c r="U143" s="280" t="s">
        <v>46</v>
      </c>
      <c r="V143" s="283"/>
      <c r="W143" s="26">
        <v>0</v>
      </c>
      <c r="X143" s="27">
        <v>0</v>
      </c>
      <c r="Y143" s="28">
        <v>0</v>
      </c>
      <c r="Z143" s="30">
        <v>0</v>
      </c>
      <c r="AA143" s="396" t="s">
        <v>229</v>
      </c>
      <c r="AB143" s="29"/>
    </row>
    <row r="144" spans="1:28" s="20" customFormat="1" x14ac:dyDescent="0.3">
      <c r="A144" s="43">
        <v>42877</v>
      </c>
      <c r="B144" s="44">
        <v>15.2</v>
      </c>
      <c r="C144" s="14">
        <v>22.3</v>
      </c>
      <c r="D144" s="14">
        <v>16.7</v>
      </c>
      <c r="E144" s="14">
        <v>24</v>
      </c>
      <c r="F144" s="14">
        <v>11.3</v>
      </c>
      <c r="G144" s="71">
        <f t="shared" si="4"/>
        <v>17.725000000000001</v>
      </c>
      <c r="H144" s="85">
        <v>17.862083333333334</v>
      </c>
      <c r="I144" s="14">
        <v>16.5</v>
      </c>
      <c r="J144" s="14">
        <v>11</v>
      </c>
      <c r="K144" s="85">
        <v>13.164027777777786</v>
      </c>
      <c r="L144" s="91">
        <v>98</v>
      </c>
      <c r="M144" s="24">
        <v>52</v>
      </c>
      <c r="N144" s="87">
        <v>75.418055555555554</v>
      </c>
      <c r="O144" s="136">
        <v>1019</v>
      </c>
      <c r="P144" s="21">
        <v>1016.4</v>
      </c>
      <c r="Q144" s="73">
        <v>1017.7740277777824</v>
      </c>
      <c r="R144" s="78">
        <v>6.9</v>
      </c>
      <c r="S144" s="68">
        <v>4.7</v>
      </c>
      <c r="T144" s="25">
        <v>2.1</v>
      </c>
      <c r="U144" s="280" t="s">
        <v>46</v>
      </c>
      <c r="V144" s="283"/>
      <c r="W144" s="26">
        <v>0</v>
      </c>
      <c r="X144" s="27">
        <v>0</v>
      </c>
      <c r="Y144" s="28">
        <v>0</v>
      </c>
      <c r="Z144" s="30">
        <v>0</v>
      </c>
      <c r="AA144" s="396" t="s">
        <v>288</v>
      </c>
      <c r="AB144" s="29"/>
    </row>
    <row r="145" spans="1:33" s="20" customFormat="1" x14ac:dyDescent="0.3">
      <c r="A145" s="43">
        <v>42878</v>
      </c>
      <c r="B145" s="44">
        <v>13.8</v>
      </c>
      <c r="C145" s="14">
        <v>24.5</v>
      </c>
      <c r="D145" s="14">
        <v>16.600000000000001</v>
      </c>
      <c r="E145" s="14">
        <v>25.7</v>
      </c>
      <c r="F145" s="14">
        <v>8.5</v>
      </c>
      <c r="G145" s="71">
        <f t="shared" si="4"/>
        <v>17.875</v>
      </c>
      <c r="H145" s="85">
        <v>17.021250000000034</v>
      </c>
      <c r="I145" s="14">
        <v>17.2</v>
      </c>
      <c r="J145" s="14">
        <v>8.4</v>
      </c>
      <c r="K145" s="85">
        <v>13.151388888888901</v>
      </c>
      <c r="L145" s="91">
        <v>99</v>
      </c>
      <c r="M145" s="24">
        <v>42</v>
      </c>
      <c r="N145" s="87">
        <v>80.751388888888883</v>
      </c>
      <c r="O145" s="136">
        <v>1017.6</v>
      </c>
      <c r="P145" s="21">
        <v>1014.5</v>
      </c>
      <c r="Q145" s="73">
        <v>1016.2040972222259</v>
      </c>
      <c r="R145" s="78">
        <v>6.9</v>
      </c>
      <c r="S145" s="68">
        <v>4.9000000000000004</v>
      </c>
      <c r="T145" s="25">
        <v>1.3</v>
      </c>
      <c r="U145" s="280" t="s">
        <v>44</v>
      </c>
      <c r="V145" s="283" t="s">
        <v>215</v>
      </c>
      <c r="W145" s="26">
        <v>0</v>
      </c>
      <c r="X145" s="27">
        <v>0.1</v>
      </c>
      <c r="Y145" s="28">
        <v>0</v>
      </c>
      <c r="Z145" s="30">
        <v>0</v>
      </c>
      <c r="AA145" s="396" t="s">
        <v>338</v>
      </c>
      <c r="AB145" s="29"/>
    </row>
    <row r="146" spans="1:33" s="20" customFormat="1" x14ac:dyDescent="0.3">
      <c r="A146" s="43">
        <v>42879</v>
      </c>
      <c r="B146" s="44">
        <v>14.2</v>
      </c>
      <c r="C146" s="14">
        <v>14.9</v>
      </c>
      <c r="D146" s="14">
        <v>12.2</v>
      </c>
      <c r="E146" s="14">
        <v>21.2</v>
      </c>
      <c r="F146" s="14">
        <v>10.5</v>
      </c>
      <c r="G146" s="71">
        <f t="shared" si="4"/>
        <v>13.375</v>
      </c>
      <c r="H146" s="85">
        <v>14.743328651685395</v>
      </c>
      <c r="I146" s="14">
        <v>16.5</v>
      </c>
      <c r="J146" s="14">
        <v>10.4</v>
      </c>
      <c r="K146" s="85">
        <v>13.904283707865218</v>
      </c>
      <c r="L146" s="91">
        <v>99</v>
      </c>
      <c r="M146" s="24">
        <v>70</v>
      </c>
      <c r="N146" s="87">
        <v>95.002808988764045</v>
      </c>
      <c r="O146" s="136">
        <v>1015.8</v>
      </c>
      <c r="P146" s="21">
        <v>1012.5</v>
      </c>
      <c r="Q146" s="73">
        <v>1014.2098314606728</v>
      </c>
      <c r="R146" s="78">
        <v>7.2</v>
      </c>
      <c r="S146" s="68">
        <v>4</v>
      </c>
      <c r="T146" s="25">
        <v>1.1000000000000001</v>
      </c>
      <c r="U146" s="280" t="s">
        <v>46</v>
      </c>
      <c r="V146" s="283" t="s">
        <v>215</v>
      </c>
      <c r="W146" s="26">
        <v>46.7</v>
      </c>
      <c r="X146" s="27">
        <v>22</v>
      </c>
      <c r="Y146" s="28">
        <v>0</v>
      </c>
      <c r="Z146" s="30">
        <v>0</v>
      </c>
      <c r="AA146" s="398" t="s">
        <v>331</v>
      </c>
      <c r="AB146" s="29"/>
    </row>
    <row r="147" spans="1:33" s="20" customFormat="1" x14ac:dyDescent="0.3">
      <c r="A147" s="43">
        <v>42880</v>
      </c>
      <c r="B147" s="44">
        <v>10.4</v>
      </c>
      <c r="C147" s="14">
        <v>18</v>
      </c>
      <c r="D147" s="14">
        <v>14.4</v>
      </c>
      <c r="E147" s="14">
        <v>18.5</v>
      </c>
      <c r="F147" s="14">
        <v>8.4</v>
      </c>
      <c r="G147" s="71">
        <f t="shared" si="4"/>
        <v>14.3</v>
      </c>
      <c r="H147" s="85">
        <v>13.4</v>
      </c>
      <c r="I147" s="14">
        <v>14.9</v>
      </c>
      <c r="J147" s="14">
        <v>8.3000000000000007</v>
      </c>
      <c r="K147" s="85">
        <v>12.432065217391328</v>
      </c>
      <c r="L147" s="91">
        <v>99</v>
      </c>
      <c r="M147" s="24">
        <v>74</v>
      </c>
      <c r="N147" s="87">
        <v>87.903079710144922</v>
      </c>
      <c r="O147" s="136">
        <v>1017.9</v>
      </c>
      <c r="P147" s="21">
        <v>1014.7</v>
      </c>
      <c r="Q147" s="73">
        <v>1016.5077898550738</v>
      </c>
      <c r="R147" s="78">
        <v>6.1</v>
      </c>
      <c r="S147" s="68">
        <v>3.6</v>
      </c>
      <c r="T147" s="25">
        <v>1.5</v>
      </c>
      <c r="U147" s="280" t="s">
        <v>46</v>
      </c>
      <c r="V147" s="283"/>
      <c r="W147" s="26">
        <v>0</v>
      </c>
      <c r="X147" s="27">
        <v>0</v>
      </c>
      <c r="Y147" s="28">
        <v>0</v>
      </c>
      <c r="Z147" s="30">
        <v>0</v>
      </c>
      <c r="AA147" s="396" t="s">
        <v>289</v>
      </c>
      <c r="AB147" s="29"/>
    </row>
    <row r="148" spans="1:33" s="20" customFormat="1" x14ac:dyDescent="0.3">
      <c r="A148" s="43">
        <v>42881</v>
      </c>
      <c r="B148" s="44">
        <v>12.6</v>
      </c>
      <c r="C148" s="14">
        <v>20.8</v>
      </c>
      <c r="D148" s="14">
        <v>15.3</v>
      </c>
      <c r="E148" s="14">
        <v>22.3</v>
      </c>
      <c r="F148" s="14">
        <v>7.8</v>
      </c>
      <c r="G148" s="71">
        <f t="shared" si="4"/>
        <v>16</v>
      </c>
      <c r="H148" s="85">
        <v>15.486041666666667</v>
      </c>
      <c r="I148" s="14">
        <v>14.9</v>
      </c>
      <c r="J148" s="14">
        <v>7.4</v>
      </c>
      <c r="K148" s="85">
        <v>10.995138888888896</v>
      </c>
      <c r="L148" s="91">
        <v>99</v>
      </c>
      <c r="M148" s="24">
        <v>50</v>
      </c>
      <c r="N148" s="87">
        <v>77.192361111111111</v>
      </c>
      <c r="O148" s="136">
        <v>1018.3</v>
      </c>
      <c r="P148" s="21">
        <v>1015.5</v>
      </c>
      <c r="Q148" s="73">
        <v>1017.2801388888885</v>
      </c>
      <c r="R148" s="78">
        <v>6.1</v>
      </c>
      <c r="S148" s="68">
        <v>3.9</v>
      </c>
      <c r="T148" s="25">
        <v>1.6</v>
      </c>
      <c r="U148" s="280" t="s">
        <v>99</v>
      </c>
      <c r="V148" s="283"/>
      <c r="W148" s="26">
        <v>0</v>
      </c>
      <c r="X148" s="27">
        <v>0</v>
      </c>
      <c r="Y148" s="28">
        <v>0</v>
      </c>
      <c r="Z148" s="30">
        <v>0</v>
      </c>
      <c r="AA148" s="396" t="s">
        <v>288</v>
      </c>
      <c r="AB148" s="29"/>
    </row>
    <row r="149" spans="1:33" s="20" customFormat="1" x14ac:dyDescent="0.3">
      <c r="A149" s="43">
        <v>42882</v>
      </c>
      <c r="B149" s="44">
        <v>12.8</v>
      </c>
      <c r="C149" s="14">
        <v>21.2</v>
      </c>
      <c r="D149" s="14">
        <v>14.4</v>
      </c>
      <c r="E149" s="14">
        <v>22.7</v>
      </c>
      <c r="F149" s="14">
        <v>8.4</v>
      </c>
      <c r="G149" s="71">
        <f t="shared" si="4"/>
        <v>15.7</v>
      </c>
      <c r="H149" s="85">
        <v>15.720027913468279</v>
      </c>
      <c r="I149" s="14">
        <v>15.6</v>
      </c>
      <c r="J149" s="14">
        <v>7.7</v>
      </c>
      <c r="K149" s="85">
        <v>10.823447313328677</v>
      </c>
      <c r="L149" s="91">
        <v>99</v>
      </c>
      <c r="M149" s="24">
        <v>45</v>
      </c>
      <c r="N149" s="87">
        <v>75.629448709002091</v>
      </c>
      <c r="O149" s="136">
        <v>1024.3</v>
      </c>
      <c r="P149" s="21">
        <v>1017.4</v>
      </c>
      <c r="Q149" s="73">
        <v>1020.6864619678978</v>
      </c>
      <c r="R149" s="78">
        <v>8.6999999999999993</v>
      </c>
      <c r="S149" s="68">
        <v>5.8</v>
      </c>
      <c r="T149" s="25">
        <v>2.2999999999999998</v>
      </c>
      <c r="U149" s="280" t="s">
        <v>46</v>
      </c>
      <c r="V149" s="283"/>
      <c r="W149" s="26">
        <v>0</v>
      </c>
      <c r="X149" s="27">
        <v>0</v>
      </c>
      <c r="Y149" s="28">
        <v>0</v>
      </c>
      <c r="Z149" s="30">
        <v>0</v>
      </c>
      <c r="AA149" s="396" t="s">
        <v>288</v>
      </c>
      <c r="AB149" s="29"/>
    </row>
    <row r="150" spans="1:33" s="20" customFormat="1" x14ac:dyDescent="0.3">
      <c r="A150" s="43">
        <v>42883</v>
      </c>
      <c r="B150" s="44">
        <v>10.199999999999999</v>
      </c>
      <c r="C150" s="14">
        <v>25.3</v>
      </c>
      <c r="D150" s="14">
        <v>17.399999999999999</v>
      </c>
      <c r="E150" s="14">
        <v>26.7</v>
      </c>
      <c r="F150" s="14">
        <v>5.0999999999999996</v>
      </c>
      <c r="G150" s="71">
        <f t="shared" si="4"/>
        <v>17.574999999999999</v>
      </c>
      <c r="H150" s="85">
        <v>16.893137254902001</v>
      </c>
      <c r="I150" s="14">
        <v>14.4</v>
      </c>
      <c r="J150" s="14">
        <v>5</v>
      </c>
      <c r="K150" s="85">
        <v>9.9663165266106457</v>
      </c>
      <c r="L150" s="91">
        <v>99</v>
      </c>
      <c r="M150" s="24">
        <v>33</v>
      </c>
      <c r="N150" s="87">
        <v>69.946778711484598</v>
      </c>
      <c r="O150" s="136">
        <v>1025.8</v>
      </c>
      <c r="P150" s="21">
        <v>1021.1</v>
      </c>
      <c r="Q150" s="73">
        <v>1023.6017507002806</v>
      </c>
      <c r="R150" s="78">
        <v>5.0999999999999996</v>
      </c>
      <c r="S150" s="68">
        <v>3</v>
      </c>
      <c r="T150" s="25">
        <v>1.2</v>
      </c>
      <c r="U150" s="280" t="s">
        <v>84</v>
      </c>
      <c r="V150" s="283"/>
      <c r="W150" s="26">
        <v>0</v>
      </c>
      <c r="X150" s="27">
        <v>0</v>
      </c>
      <c r="Y150" s="28">
        <v>0</v>
      </c>
      <c r="Z150" s="30">
        <v>0</v>
      </c>
      <c r="AA150" s="396" t="s">
        <v>300</v>
      </c>
      <c r="AB150" s="29"/>
    </row>
    <row r="151" spans="1:33" s="20" customFormat="1" x14ac:dyDescent="0.3">
      <c r="A151" s="43">
        <v>42884</v>
      </c>
      <c r="B151" s="44">
        <v>11.8</v>
      </c>
      <c r="C151" s="14">
        <v>26.2</v>
      </c>
      <c r="D151" s="14">
        <v>21.9</v>
      </c>
      <c r="E151" s="14">
        <v>27.8</v>
      </c>
      <c r="F151" s="14">
        <v>7.2</v>
      </c>
      <c r="G151" s="71">
        <f t="shared" si="4"/>
        <v>20.45</v>
      </c>
      <c r="H151" s="85">
        <v>18.43937282229961</v>
      </c>
      <c r="I151" s="14">
        <v>16</v>
      </c>
      <c r="J151" s="14">
        <v>6.8</v>
      </c>
      <c r="K151" s="85">
        <v>11.216794425087079</v>
      </c>
      <c r="L151" s="91">
        <v>99</v>
      </c>
      <c r="M151" s="24">
        <v>32</v>
      </c>
      <c r="N151" s="87">
        <v>68.713588850174219</v>
      </c>
      <c r="O151" s="136">
        <v>1021.8</v>
      </c>
      <c r="P151" s="21">
        <v>1013.6</v>
      </c>
      <c r="Q151" s="73">
        <v>1017.6273867595811</v>
      </c>
      <c r="R151" s="78">
        <v>8.3000000000000007</v>
      </c>
      <c r="S151" s="68">
        <v>5.9</v>
      </c>
      <c r="T151" s="25">
        <v>2.2000000000000002</v>
      </c>
      <c r="U151" s="280" t="s">
        <v>44</v>
      </c>
      <c r="V151" s="283"/>
      <c r="W151" s="26">
        <v>0</v>
      </c>
      <c r="X151" s="27">
        <v>0</v>
      </c>
      <c r="Y151" s="28">
        <v>0</v>
      </c>
      <c r="Z151" s="30">
        <v>0</v>
      </c>
      <c r="AA151" s="396" t="s">
        <v>300</v>
      </c>
      <c r="AB151" s="29"/>
    </row>
    <row r="152" spans="1:33" s="20" customFormat="1" x14ac:dyDescent="0.3">
      <c r="A152" s="43">
        <v>42885</v>
      </c>
      <c r="B152" s="44">
        <v>12.8</v>
      </c>
      <c r="C152" s="14">
        <v>27.7</v>
      </c>
      <c r="D152" s="14">
        <v>23</v>
      </c>
      <c r="E152" s="14">
        <v>29.4</v>
      </c>
      <c r="F152" s="14">
        <v>10.7</v>
      </c>
      <c r="G152" s="71">
        <f t="shared" si="4"/>
        <v>21.625</v>
      </c>
      <c r="H152" s="85">
        <v>20.207446068197676</v>
      </c>
      <c r="I152" s="14">
        <v>19.100000000000001</v>
      </c>
      <c r="J152" s="14">
        <v>10.6</v>
      </c>
      <c r="K152" s="85">
        <v>15.368615170494149</v>
      </c>
      <c r="L152" s="91">
        <v>99</v>
      </c>
      <c r="M152" s="24">
        <v>45</v>
      </c>
      <c r="N152" s="87">
        <v>77.022964509394569</v>
      </c>
      <c r="O152" s="136">
        <v>1016.7</v>
      </c>
      <c r="P152" s="21">
        <v>1011.6</v>
      </c>
      <c r="Q152" s="73">
        <v>1014.0028531663177</v>
      </c>
      <c r="R152" s="78">
        <v>8.6999999999999993</v>
      </c>
      <c r="S152" s="68">
        <v>6</v>
      </c>
      <c r="T152" s="25">
        <v>1.8</v>
      </c>
      <c r="U152" s="280" t="s">
        <v>88</v>
      </c>
      <c r="V152" s="283" t="s">
        <v>215</v>
      </c>
      <c r="W152" s="26">
        <v>50</v>
      </c>
      <c r="X152" s="27">
        <v>9.5</v>
      </c>
      <c r="Y152" s="28">
        <v>0</v>
      </c>
      <c r="Z152" s="30">
        <v>0</v>
      </c>
      <c r="AA152" s="396" t="s">
        <v>339</v>
      </c>
      <c r="AB152" s="29"/>
    </row>
    <row r="153" spans="1:33" s="20" customFormat="1" ht="15" thickBot="1" x14ac:dyDescent="0.35">
      <c r="A153" s="43">
        <v>42886</v>
      </c>
      <c r="B153" s="46">
        <v>17.7</v>
      </c>
      <c r="C153" s="22">
        <v>28.8</v>
      </c>
      <c r="D153" s="22">
        <v>20.8</v>
      </c>
      <c r="E153" s="22">
        <v>28.8</v>
      </c>
      <c r="F153" s="22">
        <v>15.3</v>
      </c>
      <c r="G153" s="22">
        <f t="shared" si="4"/>
        <v>22.024999999999999</v>
      </c>
      <c r="H153" s="86">
        <v>20.271919014084524</v>
      </c>
      <c r="I153" s="22">
        <v>21.4</v>
      </c>
      <c r="J153" s="22">
        <v>15.2</v>
      </c>
      <c r="K153" s="86">
        <v>17.787253289473707</v>
      </c>
      <c r="L153" s="92">
        <v>99</v>
      </c>
      <c r="M153" s="74">
        <v>47</v>
      </c>
      <c r="N153" s="88">
        <v>84.72615131578948</v>
      </c>
      <c r="O153" s="137">
        <v>1017.5</v>
      </c>
      <c r="P153" s="75">
        <v>1013.2</v>
      </c>
      <c r="Q153" s="76">
        <v>1015.4064913722285</v>
      </c>
      <c r="R153" s="80">
        <v>5.7</v>
      </c>
      <c r="S153" s="70">
        <v>3.7</v>
      </c>
      <c r="T153" s="47">
        <v>1.1000000000000001</v>
      </c>
      <c r="U153" s="284" t="s">
        <v>46</v>
      </c>
      <c r="V153" s="285"/>
      <c r="W153" s="49">
        <v>0</v>
      </c>
      <c r="X153" s="50">
        <v>0</v>
      </c>
      <c r="Y153" s="51">
        <v>0</v>
      </c>
      <c r="Z153" s="52">
        <v>0</v>
      </c>
      <c r="AA153" s="397" t="s">
        <v>288</v>
      </c>
      <c r="AB153" s="29"/>
    </row>
    <row r="154" spans="1:33" s="38" customFormat="1" x14ac:dyDescent="0.3">
      <c r="A154" s="43">
        <v>42887</v>
      </c>
      <c r="B154" s="82">
        <v>14.3</v>
      </c>
      <c r="C154" s="33">
        <v>27.5</v>
      </c>
      <c r="D154" s="33">
        <v>17.2</v>
      </c>
      <c r="E154" s="33">
        <v>27.7</v>
      </c>
      <c r="F154" s="33">
        <v>8.4</v>
      </c>
      <c r="G154" s="83">
        <f t="shared" si="4"/>
        <v>19.049999999999997</v>
      </c>
      <c r="H154" s="90">
        <v>19.2</v>
      </c>
      <c r="I154" s="33">
        <v>17.3</v>
      </c>
      <c r="J154" s="33">
        <v>1.9</v>
      </c>
      <c r="K154" s="90">
        <v>10.754236111111103</v>
      </c>
      <c r="L154" s="133">
        <v>99</v>
      </c>
      <c r="M154" s="34">
        <v>28</v>
      </c>
      <c r="N154" s="128">
        <v>64.272222222222226</v>
      </c>
      <c r="O154" s="138">
        <v>1019.1</v>
      </c>
      <c r="P154" s="35">
        <v>1016.4</v>
      </c>
      <c r="Q154" s="77">
        <v>1017.6169444444444</v>
      </c>
      <c r="R154" s="130">
        <v>6.9</v>
      </c>
      <c r="S154" s="36">
        <v>5.0999999999999996</v>
      </c>
      <c r="T154" s="36">
        <v>1.8</v>
      </c>
      <c r="U154" s="278" t="s">
        <v>46</v>
      </c>
      <c r="V154" s="286"/>
      <c r="W154" s="123">
        <v>0</v>
      </c>
      <c r="X154" s="124">
        <v>0</v>
      </c>
      <c r="Y154" s="125">
        <v>0</v>
      </c>
      <c r="Z154" s="131">
        <v>0</v>
      </c>
      <c r="AA154" s="394" t="s">
        <v>300</v>
      </c>
      <c r="AB154" s="37"/>
      <c r="AG154" s="45"/>
    </row>
    <row r="155" spans="1:33" s="20" customFormat="1" x14ac:dyDescent="0.3">
      <c r="A155" s="43">
        <v>42888</v>
      </c>
      <c r="B155" s="44">
        <v>9.8000000000000007</v>
      </c>
      <c r="C155" s="14">
        <v>28.4</v>
      </c>
      <c r="D155" s="14">
        <v>17.8</v>
      </c>
      <c r="E155" s="14">
        <v>29.2</v>
      </c>
      <c r="F155" s="14">
        <v>4.8</v>
      </c>
      <c r="G155" s="83">
        <f t="shared" si="4"/>
        <v>18.450000000000003</v>
      </c>
      <c r="H155" s="85">
        <v>17.399999999999999</v>
      </c>
      <c r="I155" s="14">
        <v>14.1</v>
      </c>
      <c r="J155" s="14">
        <v>4.7</v>
      </c>
      <c r="K155" s="85">
        <v>9.140408525754891</v>
      </c>
      <c r="L155" s="91">
        <v>99</v>
      </c>
      <c r="M155" s="24">
        <v>24</v>
      </c>
      <c r="N155" s="87">
        <v>54.715808170515096</v>
      </c>
      <c r="O155" s="136">
        <v>1019.5</v>
      </c>
      <c r="P155" s="21">
        <v>1014.7</v>
      </c>
      <c r="Q155" s="73">
        <v>1017.02406749556</v>
      </c>
      <c r="R155" s="78">
        <v>4.3</v>
      </c>
      <c r="S155" s="68">
        <v>2.7</v>
      </c>
      <c r="T155" s="25">
        <v>1.4</v>
      </c>
      <c r="U155" s="280" t="s">
        <v>49</v>
      </c>
      <c r="V155" s="281"/>
      <c r="W155" s="16">
        <v>0</v>
      </c>
      <c r="X155" s="17">
        <v>0</v>
      </c>
      <c r="Y155" s="18">
        <v>0</v>
      </c>
      <c r="Z155" s="48">
        <v>0</v>
      </c>
      <c r="AA155" s="395" t="s">
        <v>300</v>
      </c>
      <c r="AB155" s="29"/>
      <c r="AG155" s="287"/>
    </row>
    <row r="156" spans="1:33" s="20" customFormat="1" x14ac:dyDescent="0.3">
      <c r="A156" s="43">
        <v>42889</v>
      </c>
      <c r="B156" s="44">
        <v>11.9</v>
      </c>
      <c r="C156" s="14">
        <v>28.8</v>
      </c>
      <c r="D156" s="14">
        <v>18.399999999999999</v>
      </c>
      <c r="E156" s="14">
        <v>29.6</v>
      </c>
      <c r="F156" s="14">
        <v>6.7</v>
      </c>
      <c r="G156" s="83">
        <f t="shared" si="4"/>
        <v>19.375</v>
      </c>
      <c r="H156" s="85">
        <v>18.899999999999999</v>
      </c>
      <c r="I156" s="14">
        <v>15</v>
      </c>
      <c r="J156" s="14">
        <v>6.4</v>
      </c>
      <c r="K156" s="85">
        <v>11.02021103896101</v>
      </c>
      <c r="L156" s="91">
        <v>99</v>
      </c>
      <c r="M156" s="24">
        <v>30</v>
      </c>
      <c r="N156" s="87">
        <v>71.061688311688314</v>
      </c>
      <c r="O156" s="136">
        <v>1017.8</v>
      </c>
      <c r="P156" s="21">
        <v>1014.2</v>
      </c>
      <c r="Q156" s="73">
        <v>1016.3446428571453</v>
      </c>
      <c r="R156" s="78">
        <v>5.4</v>
      </c>
      <c r="S156" s="68">
        <v>3.8</v>
      </c>
      <c r="T156" s="25">
        <v>1</v>
      </c>
      <c r="U156" s="280" t="s">
        <v>93</v>
      </c>
      <c r="V156" s="281"/>
      <c r="W156" s="16">
        <v>0</v>
      </c>
      <c r="X156" s="17">
        <v>0</v>
      </c>
      <c r="Y156" s="18">
        <v>0</v>
      </c>
      <c r="Z156" s="48">
        <v>0</v>
      </c>
      <c r="AA156" s="395" t="s">
        <v>300</v>
      </c>
      <c r="AB156" s="29"/>
      <c r="AG156" s="287"/>
    </row>
    <row r="157" spans="1:33" s="20" customFormat="1" x14ac:dyDescent="0.3">
      <c r="A157" s="43">
        <v>42890</v>
      </c>
      <c r="B157" s="44">
        <v>12.9</v>
      </c>
      <c r="C157" s="14">
        <v>28.2</v>
      </c>
      <c r="D157" s="14">
        <v>22.1</v>
      </c>
      <c r="E157" s="14">
        <v>29.3</v>
      </c>
      <c r="F157" s="14">
        <v>8.4</v>
      </c>
      <c r="G157" s="83">
        <f t="shared" si="4"/>
        <v>21.325000000000003</v>
      </c>
      <c r="H157" s="85">
        <v>20.2</v>
      </c>
      <c r="I157" s="14">
        <v>17</v>
      </c>
      <c r="J157" s="14">
        <v>8.3000000000000007</v>
      </c>
      <c r="K157" s="85">
        <v>13.599375000000045</v>
      </c>
      <c r="L157" s="91">
        <v>99</v>
      </c>
      <c r="M157" s="24">
        <v>41</v>
      </c>
      <c r="N157" s="87">
        <v>70.111805555555549</v>
      </c>
      <c r="O157" s="136">
        <v>1015.1</v>
      </c>
      <c r="P157" s="21">
        <v>1009.3</v>
      </c>
      <c r="Q157" s="73">
        <v>1012.5516666666655</v>
      </c>
      <c r="R157" s="79">
        <v>4.7</v>
      </c>
      <c r="S157" s="69">
        <v>2.6</v>
      </c>
      <c r="T157" s="19">
        <v>0.2</v>
      </c>
      <c r="U157" s="280" t="s">
        <v>99</v>
      </c>
      <c r="V157" s="282" t="s">
        <v>215</v>
      </c>
      <c r="W157" s="16">
        <v>20</v>
      </c>
      <c r="X157" s="17">
        <v>5</v>
      </c>
      <c r="Y157" s="18">
        <v>0</v>
      </c>
      <c r="Z157" s="48">
        <v>0</v>
      </c>
      <c r="AA157" s="395" t="s">
        <v>304</v>
      </c>
      <c r="AB157" s="29"/>
      <c r="AG157" s="287"/>
    </row>
    <row r="158" spans="1:33" s="20" customFormat="1" x14ac:dyDescent="0.3">
      <c r="A158" s="43">
        <v>42891</v>
      </c>
      <c r="B158" s="44">
        <v>11</v>
      </c>
      <c r="C158" s="14">
        <v>25.2</v>
      </c>
      <c r="D158" s="14">
        <v>19.2</v>
      </c>
      <c r="E158" s="14">
        <v>25.4</v>
      </c>
      <c r="F158" s="14">
        <v>10.1</v>
      </c>
      <c r="G158" s="71">
        <f t="shared" si="4"/>
        <v>18.649999999999999</v>
      </c>
      <c r="H158" s="85">
        <v>18.399999999999999</v>
      </c>
      <c r="I158" s="14">
        <v>17.8</v>
      </c>
      <c r="J158" s="14">
        <v>10</v>
      </c>
      <c r="K158" s="85">
        <v>15.657182320441949</v>
      </c>
      <c r="L158" s="91">
        <v>99</v>
      </c>
      <c r="M158" s="24">
        <v>55</v>
      </c>
      <c r="N158" s="87">
        <v>77.985267034990798</v>
      </c>
      <c r="O158" s="136">
        <v>1016.9</v>
      </c>
      <c r="P158" s="21">
        <v>1011.9</v>
      </c>
      <c r="Q158" s="73">
        <v>1015.2334995014937</v>
      </c>
      <c r="R158" s="78">
        <v>5.4</v>
      </c>
      <c r="S158" s="68">
        <v>4</v>
      </c>
      <c r="T158" s="25">
        <v>1.7</v>
      </c>
      <c r="U158" s="280" t="s">
        <v>46</v>
      </c>
      <c r="V158" s="282"/>
      <c r="W158" s="16">
        <v>0</v>
      </c>
      <c r="X158" s="17">
        <v>0</v>
      </c>
      <c r="Y158" s="18">
        <v>0</v>
      </c>
      <c r="Z158" s="48">
        <v>0</v>
      </c>
      <c r="AA158" s="395" t="s">
        <v>288</v>
      </c>
      <c r="AB158" s="29"/>
      <c r="AG158" s="287"/>
    </row>
    <row r="159" spans="1:33" s="20" customFormat="1" x14ac:dyDescent="0.3">
      <c r="A159" s="43">
        <v>42892</v>
      </c>
      <c r="B159" s="44">
        <v>13.3</v>
      </c>
      <c r="C159" s="14">
        <v>22.6</v>
      </c>
      <c r="D159" s="14">
        <v>19.899999999999999</v>
      </c>
      <c r="E159" s="14">
        <v>26.1</v>
      </c>
      <c r="F159" s="14">
        <v>11.5</v>
      </c>
      <c r="G159" s="71">
        <f t="shared" si="4"/>
        <v>18.925000000000001</v>
      </c>
      <c r="H159" s="85">
        <v>18.7</v>
      </c>
      <c r="I159" s="14">
        <v>21.4</v>
      </c>
      <c r="J159" s="14">
        <v>11.2</v>
      </c>
      <c r="K159" s="85">
        <v>16.450803633822463</v>
      </c>
      <c r="L159" s="91">
        <v>99</v>
      </c>
      <c r="M159" s="24">
        <v>64</v>
      </c>
      <c r="N159" s="87">
        <v>87.874912648497556</v>
      </c>
      <c r="O159" s="136">
        <v>1014.6</v>
      </c>
      <c r="P159" s="21">
        <v>1007.4</v>
      </c>
      <c r="Q159" s="73">
        <v>1010.940111809923</v>
      </c>
      <c r="R159" s="78">
        <v>7.9</v>
      </c>
      <c r="S159" s="68">
        <v>5.8</v>
      </c>
      <c r="T159" s="25">
        <v>2</v>
      </c>
      <c r="U159" s="280" t="s">
        <v>88</v>
      </c>
      <c r="V159" s="282"/>
      <c r="W159" s="16">
        <v>7.2</v>
      </c>
      <c r="X159" s="17">
        <v>5.3</v>
      </c>
      <c r="Y159" s="18">
        <v>0</v>
      </c>
      <c r="Z159" s="48">
        <v>0</v>
      </c>
      <c r="AA159" s="395" t="s">
        <v>344</v>
      </c>
      <c r="AB159" s="29"/>
      <c r="AG159" s="287"/>
    </row>
    <row r="160" spans="1:33" s="20" customFormat="1" x14ac:dyDescent="0.3">
      <c r="A160" s="43">
        <v>42893</v>
      </c>
      <c r="B160" s="44">
        <v>18.3</v>
      </c>
      <c r="C160" s="14">
        <v>17.600000000000001</v>
      </c>
      <c r="D160" s="14">
        <v>16.5</v>
      </c>
      <c r="E160" s="14">
        <v>21.8</v>
      </c>
      <c r="F160" s="14">
        <v>13.2</v>
      </c>
      <c r="G160" s="71">
        <f t="shared" si="4"/>
        <v>17.225000000000001</v>
      </c>
      <c r="H160" s="85">
        <v>18.100000000000001</v>
      </c>
      <c r="I160" s="14">
        <v>19.2</v>
      </c>
      <c r="J160" s="14">
        <v>13.1</v>
      </c>
      <c r="K160" s="85">
        <v>16.356527777777742</v>
      </c>
      <c r="L160" s="91">
        <v>99</v>
      </c>
      <c r="M160" s="24">
        <v>70</v>
      </c>
      <c r="N160" s="87">
        <v>89.851388888888891</v>
      </c>
      <c r="O160" s="136">
        <v>1017.1</v>
      </c>
      <c r="P160" s="21">
        <v>1008.2</v>
      </c>
      <c r="Q160" s="73">
        <v>1013.1445833333328</v>
      </c>
      <c r="R160" s="78">
        <v>7.5</v>
      </c>
      <c r="S160" s="68">
        <v>6.2</v>
      </c>
      <c r="T160" s="25">
        <v>1.9</v>
      </c>
      <c r="U160" s="280" t="s">
        <v>94</v>
      </c>
      <c r="V160" s="282" t="s">
        <v>215</v>
      </c>
      <c r="W160" s="16">
        <v>7.2</v>
      </c>
      <c r="X160" s="17">
        <v>2.4</v>
      </c>
      <c r="Y160" s="18">
        <v>0</v>
      </c>
      <c r="Z160" s="48">
        <v>0</v>
      </c>
      <c r="AA160" s="395" t="s">
        <v>335</v>
      </c>
      <c r="AB160" s="29"/>
      <c r="AG160" s="287"/>
    </row>
    <row r="161" spans="1:33" s="20" customFormat="1" x14ac:dyDescent="0.3">
      <c r="A161" s="43">
        <v>42894</v>
      </c>
      <c r="B161" s="44">
        <v>14.3</v>
      </c>
      <c r="C161" s="14">
        <v>22.2</v>
      </c>
      <c r="D161" s="14">
        <v>15.3</v>
      </c>
      <c r="E161" s="14">
        <v>24.7</v>
      </c>
      <c r="F161" s="14">
        <v>12.1</v>
      </c>
      <c r="G161" s="71">
        <f t="shared" si="4"/>
        <v>16.774999999999999</v>
      </c>
      <c r="H161" s="85">
        <v>17.5</v>
      </c>
      <c r="I161" s="14">
        <v>13.8</v>
      </c>
      <c r="J161" s="14">
        <v>7.8</v>
      </c>
      <c r="K161" s="85">
        <v>11.307991660875599</v>
      </c>
      <c r="L161" s="91">
        <v>99</v>
      </c>
      <c r="M161" s="24">
        <v>40</v>
      </c>
      <c r="N161" s="87">
        <v>70.027102154273805</v>
      </c>
      <c r="O161" s="136">
        <v>1019.7</v>
      </c>
      <c r="P161" s="21">
        <v>1016.8</v>
      </c>
      <c r="Q161" s="73">
        <v>1018.5845031271717</v>
      </c>
      <c r="R161" s="78">
        <v>7.5</v>
      </c>
      <c r="S161" s="68">
        <v>5.6</v>
      </c>
      <c r="T161" s="25">
        <v>2.2999999999999998</v>
      </c>
      <c r="U161" s="280" t="s">
        <v>92</v>
      </c>
      <c r="V161" s="282"/>
      <c r="W161" s="16">
        <v>0</v>
      </c>
      <c r="X161" s="17">
        <v>0</v>
      </c>
      <c r="Y161" s="18">
        <v>0</v>
      </c>
      <c r="Z161" s="48">
        <v>0</v>
      </c>
      <c r="AA161" s="395" t="s">
        <v>288</v>
      </c>
      <c r="AB161" s="29"/>
      <c r="AG161" s="287"/>
    </row>
    <row r="162" spans="1:33" s="20" customFormat="1" x14ac:dyDescent="0.3">
      <c r="A162" s="43">
        <v>42895</v>
      </c>
      <c r="B162" s="44">
        <v>12.7</v>
      </c>
      <c r="C162" s="14">
        <v>27.4</v>
      </c>
      <c r="D162" s="14">
        <v>17.5</v>
      </c>
      <c r="E162" s="14">
        <v>28</v>
      </c>
      <c r="F162" s="14">
        <v>7.9</v>
      </c>
      <c r="G162" s="71">
        <f t="shared" si="4"/>
        <v>18.774999999999999</v>
      </c>
      <c r="H162" s="85">
        <v>18.5</v>
      </c>
      <c r="I162" s="14">
        <v>14.4</v>
      </c>
      <c r="J162" s="14">
        <v>7.5</v>
      </c>
      <c r="K162" s="85">
        <v>10.697152777777776</v>
      </c>
      <c r="L162" s="91">
        <v>99</v>
      </c>
      <c r="M162" s="24">
        <v>29</v>
      </c>
      <c r="N162" s="87">
        <v>66.882638888888891</v>
      </c>
      <c r="O162" s="136">
        <v>1020.3</v>
      </c>
      <c r="P162" s="21">
        <v>1015.3</v>
      </c>
      <c r="Q162" s="73">
        <v>1018.0806250000011</v>
      </c>
      <c r="R162" s="78">
        <v>4.7</v>
      </c>
      <c r="S162" s="68">
        <v>3.1</v>
      </c>
      <c r="T162" s="25">
        <v>1.2</v>
      </c>
      <c r="U162" s="280" t="s">
        <v>46</v>
      </c>
      <c r="V162" s="282"/>
      <c r="W162" s="16">
        <v>0</v>
      </c>
      <c r="X162" s="17">
        <v>0</v>
      </c>
      <c r="Y162" s="18">
        <v>0</v>
      </c>
      <c r="Z162" s="48">
        <v>0</v>
      </c>
      <c r="AA162" s="395" t="s">
        <v>343</v>
      </c>
      <c r="AB162" s="29"/>
      <c r="AG162" s="287"/>
    </row>
    <row r="163" spans="1:33" s="20" customFormat="1" x14ac:dyDescent="0.3">
      <c r="A163" s="43">
        <v>42896</v>
      </c>
      <c r="B163" s="44">
        <v>11.4</v>
      </c>
      <c r="C163" s="14">
        <v>27.1</v>
      </c>
      <c r="D163" s="14">
        <v>13.8</v>
      </c>
      <c r="E163" s="14">
        <v>30</v>
      </c>
      <c r="F163" s="14">
        <v>8.3000000000000007</v>
      </c>
      <c r="G163" s="71">
        <f t="shared" si="4"/>
        <v>16.524999999999999</v>
      </c>
      <c r="H163" s="85">
        <v>17</v>
      </c>
      <c r="I163" s="14">
        <v>17.600000000000001</v>
      </c>
      <c r="J163" s="14">
        <v>8.1999999999999993</v>
      </c>
      <c r="K163" s="85">
        <v>12.99637943519191</v>
      </c>
      <c r="L163" s="91">
        <v>99</v>
      </c>
      <c r="M163" s="24">
        <v>36</v>
      </c>
      <c r="N163" s="87">
        <v>82.251267197682836</v>
      </c>
      <c r="O163" s="136">
        <v>1019.9</v>
      </c>
      <c r="P163" s="21">
        <v>1014.5</v>
      </c>
      <c r="Q163" s="73">
        <v>1016.9739161849722</v>
      </c>
      <c r="R163" s="78">
        <v>15.2</v>
      </c>
      <c r="S163" s="68">
        <v>11.6</v>
      </c>
      <c r="T163" s="25">
        <v>1.3</v>
      </c>
      <c r="U163" s="280" t="s">
        <v>46</v>
      </c>
      <c r="V163" s="282" t="s">
        <v>215</v>
      </c>
      <c r="W163" s="16">
        <v>35</v>
      </c>
      <c r="X163" s="17">
        <v>6.1</v>
      </c>
      <c r="Y163" s="18">
        <v>0</v>
      </c>
      <c r="Z163" s="48">
        <v>0</v>
      </c>
      <c r="AA163" s="395" t="s">
        <v>338</v>
      </c>
      <c r="AB163" s="29"/>
      <c r="AG163" s="287"/>
    </row>
    <row r="164" spans="1:33" s="20" customFormat="1" x14ac:dyDescent="0.3">
      <c r="A164" s="43">
        <v>42897</v>
      </c>
      <c r="B164" s="44">
        <v>11.5</v>
      </c>
      <c r="C164" s="14">
        <v>24.4</v>
      </c>
      <c r="D164" s="14">
        <v>17.8</v>
      </c>
      <c r="E164" s="14">
        <v>25.7</v>
      </c>
      <c r="F164" s="14">
        <v>8.8000000000000007</v>
      </c>
      <c r="G164" s="71">
        <f t="shared" si="4"/>
        <v>17.875</v>
      </c>
      <c r="H164" s="85">
        <v>17.399999999999999</v>
      </c>
      <c r="I164" s="14">
        <v>18.7</v>
      </c>
      <c r="J164" s="14">
        <v>8.6999999999999993</v>
      </c>
      <c r="K164" s="85">
        <v>14.098750000000015</v>
      </c>
      <c r="L164" s="91">
        <v>99</v>
      </c>
      <c r="M164" s="24">
        <v>54</v>
      </c>
      <c r="N164" s="87">
        <v>82.979166666666671</v>
      </c>
      <c r="O164" s="136">
        <v>1021.2</v>
      </c>
      <c r="P164" s="21">
        <v>1017.4</v>
      </c>
      <c r="Q164" s="73">
        <v>1019.4179861111143</v>
      </c>
      <c r="R164" s="78">
        <v>6.5</v>
      </c>
      <c r="S164" s="68">
        <v>4.8</v>
      </c>
      <c r="T164" s="25">
        <v>1.6</v>
      </c>
      <c r="U164" s="280" t="s">
        <v>92</v>
      </c>
      <c r="V164" s="282"/>
      <c r="W164" s="16">
        <v>0</v>
      </c>
      <c r="X164" s="17">
        <v>0</v>
      </c>
      <c r="Y164" s="18">
        <v>0</v>
      </c>
      <c r="Z164" s="48">
        <v>0</v>
      </c>
      <c r="AA164" s="395" t="s">
        <v>289</v>
      </c>
      <c r="AB164" s="29"/>
      <c r="AG164" s="287"/>
    </row>
    <row r="165" spans="1:33" s="20" customFormat="1" x14ac:dyDescent="0.3">
      <c r="A165" s="43">
        <v>42898</v>
      </c>
      <c r="B165" s="44">
        <v>12</v>
      </c>
      <c r="C165" s="14">
        <v>27.3</v>
      </c>
      <c r="D165" s="14">
        <v>22.2</v>
      </c>
      <c r="E165" s="14">
        <v>28.5</v>
      </c>
      <c r="F165" s="14">
        <v>9.6999999999999993</v>
      </c>
      <c r="G165" s="71">
        <f t="shared" si="4"/>
        <v>20.924999999999997</v>
      </c>
      <c r="H165" s="85">
        <v>19.600000000000001</v>
      </c>
      <c r="I165" s="14">
        <v>17.7</v>
      </c>
      <c r="J165" s="14">
        <v>9.6</v>
      </c>
      <c r="K165" s="85">
        <v>14.21583333333332</v>
      </c>
      <c r="L165" s="91">
        <v>99</v>
      </c>
      <c r="M165" s="24">
        <v>40</v>
      </c>
      <c r="N165" s="87">
        <v>74.648611111111109</v>
      </c>
      <c r="O165" s="136">
        <v>1018.3</v>
      </c>
      <c r="P165" s="21">
        <v>1009.1</v>
      </c>
      <c r="Q165" s="73">
        <v>1013.4123611111094</v>
      </c>
      <c r="R165" s="78">
        <v>9</v>
      </c>
      <c r="S165" s="68">
        <v>6.3</v>
      </c>
      <c r="T165" s="25">
        <v>2.4</v>
      </c>
      <c r="U165" s="280" t="s">
        <v>88</v>
      </c>
      <c r="V165" s="282" t="s">
        <v>221</v>
      </c>
      <c r="W165" s="16">
        <v>0</v>
      </c>
      <c r="X165" s="17">
        <v>0</v>
      </c>
      <c r="Y165" s="18">
        <v>0</v>
      </c>
      <c r="Z165" s="48">
        <v>0</v>
      </c>
      <c r="AA165" s="395" t="s">
        <v>327</v>
      </c>
      <c r="AB165" s="29"/>
      <c r="AG165" s="287"/>
    </row>
    <row r="166" spans="1:33" s="20" customFormat="1" x14ac:dyDescent="0.3">
      <c r="A166" s="43">
        <v>42899</v>
      </c>
      <c r="B166" s="44">
        <v>17.100000000000001</v>
      </c>
      <c r="C166" s="14">
        <v>27.2</v>
      </c>
      <c r="D166" s="14">
        <v>19.100000000000001</v>
      </c>
      <c r="E166" s="14">
        <v>27.6</v>
      </c>
      <c r="F166" s="14">
        <v>11.7</v>
      </c>
      <c r="G166" s="71">
        <f t="shared" si="4"/>
        <v>20.625</v>
      </c>
      <c r="H166" s="85">
        <v>20.399999999999999</v>
      </c>
      <c r="I166" s="14">
        <v>18.5</v>
      </c>
      <c r="J166" s="14">
        <v>10</v>
      </c>
      <c r="K166" s="85">
        <v>13.662569444444454</v>
      </c>
      <c r="L166" s="91">
        <v>99</v>
      </c>
      <c r="M166" s="24">
        <v>40</v>
      </c>
      <c r="N166" s="87">
        <v>68.75277777777778</v>
      </c>
      <c r="O166" s="136">
        <v>1014.3</v>
      </c>
      <c r="P166" s="21">
        <v>1010.3</v>
      </c>
      <c r="Q166" s="73">
        <v>1012.4982638888868</v>
      </c>
      <c r="R166" s="78">
        <v>7.9</v>
      </c>
      <c r="S166" s="68">
        <v>7.1</v>
      </c>
      <c r="T166" s="25">
        <v>2.5</v>
      </c>
      <c r="U166" s="280" t="s">
        <v>46</v>
      </c>
      <c r="V166" s="283"/>
      <c r="W166" s="26">
        <v>0</v>
      </c>
      <c r="X166" s="27">
        <v>0</v>
      </c>
      <c r="Y166" s="28">
        <v>0</v>
      </c>
      <c r="Z166" s="30">
        <v>0</v>
      </c>
      <c r="AA166" s="396" t="s">
        <v>287</v>
      </c>
      <c r="AB166" s="29"/>
      <c r="AG166" s="287"/>
    </row>
    <row r="167" spans="1:33" s="20" customFormat="1" x14ac:dyDescent="0.3">
      <c r="A167" s="43">
        <v>42900</v>
      </c>
      <c r="B167" s="44">
        <v>12.1</v>
      </c>
      <c r="C167" s="14">
        <v>22.8</v>
      </c>
      <c r="D167" s="14">
        <v>16.5</v>
      </c>
      <c r="E167" s="14">
        <v>24.3</v>
      </c>
      <c r="F167" s="14">
        <v>10.1</v>
      </c>
      <c r="G167" s="71">
        <f t="shared" si="4"/>
        <v>16.975000000000001</v>
      </c>
      <c r="H167" s="85">
        <v>16.3</v>
      </c>
      <c r="I167" s="14">
        <v>14.4</v>
      </c>
      <c r="J167" s="14">
        <v>9.8000000000000007</v>
      </c>
      <c r="K167" s="85">
        <v>11.391086350974938</v>
      </c>
      <c r="L167" s="91">
        <v>99</v>
      </c>
      <c r="M167" s="24">
        <v>44</v>
      </c>
      <c r="N167" s="87">
        <v>75.307103064066851</v>
      </c>
      <c r="O167" s="136">
        <v>1017.8</v>
      </c>
      <c r="P167" s="21">
        <v>1013.8</v>
      </c>
      <c r="Q167" s="73">
        <v>1015.3114902506925</v>
      </c>
      <c r="R167" s="78">
        <v>17.3</v>
      </c>
      <c r="S167" s="68">
        <v>6.6</v>
      </c>
      <c r="T167" s="25">
        <v>2.4</v>
      </c>
      <c r="U167" s="280" t="s">
        <v>99</v>
      </c>
      <c r="V167" s="283"/>
      <c r="W167" s="26">
        <v>0</v>
      </c>
      <c r="X167" s="27">
        <v>0</v>
      </c>
      <c r="Y167" s="28">
        <v>0</v>
      </c>
      <c r="Z167" s="30">
        <v>0</v>
      </c>
      <c r="AA167" s="396" t="s">
        <v>288</v>
      </c>
      <c r="AB167" s="29"/>
      <c r="AG167" s="287"/>
    </row>
    <row r="168" spans="1:33" s="20" customFormat="1" x14ac:dyDescent="0.3">
      <c r="A168" s="43">
        <v>42901</v>
      </c>
      <c r="B168" s="44">
        <v>12.2</v>
      </c>
      <c r="C168" s="14">
        <v>25.5</v>
      </c>
      <c r="D168" s="14">
        <v>16.2</v>
      </c>
      <c r="E168" s="14">
        <v>26.7</v>
      </c>
      <c r="F168" s="14">
        <v>7.1</v>
      </c>
      <c r="G168" s="71">
        <f t="shared" si="4"/>
        <v>17.524999999999999</v>
      </c>
      <c r="H168" s="85">
        <v>17.3</v>
      </c>
      <c r="I168" s="14">
        <v>14.6</v>
      </c>
      <c r="J168" s="14">
        <v>6.7</v>
      </c>
      <c r="K168" s="85">
        <v>10.958275596612792</v>
      </c>
      <c r="L168" s="91">
        <v>99</v>
      </c>
      <c r="M168" s="24">
        <v>32</v>
      </c>
      <c r="N168" s="87">
        <v>73.488067744418785</v>
      </c>
      <c r="O168" s="136">
        <v>1019.3</v>
      </c>
      <c r="P168" s="21">
        <v>1016.5</v>
      </c>
      <c r="Q168" s="73">
        <v>1018.0471131639737</v>
      </c>
      <c r="R168" s="78">
        <v>5.0999999999999996</v>
      </c>
      <c r="S168" s="68">
        <v>3.7</v>
      </c>
      <c r="T168" s="25">
        <v>1.3</v>
      </c>
      <c r="U168" s="280" t="s">
        <v>92</v>
      </c>
      <c r="V168" s="283"/>
      <c r="W168" s="26">
        <v>0</v>
      </c>
      <c r="X168" s="27">
        <v>0</v>
      </c>
      <c r="Y168" s="28">
        <v>0</v>
      </c>
      <c r="Z168" s="30">
        <v>0</v>
      </c>
      <c r="AA168" s="396" t="s">
        <v>289</v>
      </c>
      <c r="AB168" s="29"/>
      <c r="AG168" s="287"/>
    </row>
    <row r="169" spans="1:33" s="20" customFormat="1" x14ac:dyDescent="0.3">
      <c r="A169" s="43">
        <v>42902</v>
      </c>
      <c r="B169" s="44">
        <v>12.3</v>
      </c>
      <c r="C169" s="14">
        <v>23.4</v>
      </c>
      <c r="D169" s="14">
        <v>16.2</v>
      </c>
      <c r="E169" s="14">
        <v>25.2</v>
      </c>
      <c r="F169" s="14">
        <v>8.1</v>
      </c>
      <c r="G169" s="71">
        <f t="shared" si="4"/>
        <v>17.024999999999999</v>
      </c>
      <c r="H169" s="85">
        <v>16.7</v>
      </c>
      <c r="I169" s="14">
        <v>17.2</v>
      </c>
      <c r="J169" s="14">
        <v>8</v>
      </c>
      <c r="K169" s="85">
        <v>14.989077212806089</v>
      </c>
      <c r="L169" s="91">
        <v>99</v>
      </c>
      <c r="M169" s="24">
        <v>52</v>
      </c>
      <c r="N169" s="87">
        <v>79.440677966101688</v>
      </c>
      <c r="O169" s="136">
        <v>1017.1</v>
      </c>
      <c r="P169" s="21">
        <v>1010.5</v>
      </c>
      <c r="Q169" s="73">
        <v>1012.9539981185338</v>
      </c>
      <c r="R169" s="78">
        <v>9.8000000000000007</v>
      </c>
      <c r="S169" s="68">
        <v>6.1</v>
      </c>
      <c r="T169" s="25">
        <v>2.2000000000000002</v>
      </c>
      <c r="U169" s="280" t="s">
        <v>88</v>
      </c>
      <c r="V169" s="283" t="s">
        <v>215</v>
      </c>
      <c r="W169" s="26">
        <v>43.2</v>
      </c>
      <c r="X169" s="27">
        <v>14.1</v>
      </c>
      <c r="Y169" s="28">
        <v>0</v>
      </c>
      <c r="Z169" s="30">
        <v>0</v>
      </c>
      <c r="AA169" s="396" t="s">
        <v>347</v>
      </c>
      <c r="AB169" s="29"/>
      <c r="AG169" s="287"/>
    </row>
    <row r="170" spans="1:33" s="20" customFormat="1" x14ac:dyDescent="0.3">
      <c r="A170" s="43">
        <v>42903</v>
      </c>
      <c r="B170" s="44">
        <v>12.8</v>
      </c>
      <c r="C170" s="14">
        <v>17.8</v>
      </c>
      <c r="D170" s="14">
        <v>14.2</v>
      </c>
      <c r="E170" s="14">
        <v>19.399999999999999</v>
      </c>
      <c r="F170" s="14">
        <v>12.5</v>
      </c>
      <c r="G170" s="71">
        <f t="shared" si="4"/>
        <v>14.75</v>
      </c>
      <c r="H170" s="85">
        <v>15</v>
      </c>
      <c r="I170" s="14">
        <v>16.5</v>
      </c>
      <c r="J170" s="14">
        <v>11.9</v>
      </c>
      <c r="K170" s="85">
        <v>13.238888888888987</v>
      </c>
      <c r="L170" s="91">
        <v>99</v>
      </c>
      <c r="M170" s="24">
        <v>74</v>
      </c>
      <c r="N170" s="87">
        <v>89.763194444444451</v>
      </c>
      <c r="O170" s="136">
        <v>1015.7</v>
      </c>
      <c r="P170" s="21">
        <v>1011.9</v>
      </c>
      <c r="Q170" s="73">
        <v>1013.9498611111094</v>
      </c>
      <c r="R170" s="78">
        <v>9.8000000000000007</v>
      </c>
      <c r="S170" s="68">
        <v>6.4</v>
      </c>
      <c r="T170" s="25">
        <v>2.7</v>
      </c>
      <c r="U170" s="280" t="s">
        <v>99</v>
      </c>
      <c r="V170" s="283" t="s">
        <v>215</v>
      </c>
      <c r="W170" s="26">
        <v>3.6</v>
      </c>
      <c r="X170" s="27">
        <v>1.5</v>
      </c>
      <c r="Y170" s="28">
        <v>0</v>
      </c>
      <c r="Z170" s="30">
        <v>0</v>
      </c>
      <c r="AA170" s="396" t="s">
        <v>348</v>
      </c>
      <c r="AB170" s="29"/>
      <c r="AG170" s="287"/>
    </row>
    <row r="171" spans="1:33" s="20" customFormat="1" x14ac:dyDescent="0.3">
      <c r="A171" s="43">
        <v>42904</v>
      </c>
      <c r="B171" s="44">
        <v>15.2</v>
      </c>
      <c r="C171" s="14">
        <v>22.2</v>
      </c>
      <c r="D171" s="14">
        <v>19.399999999999999</v>
      </c>
      <c r="E171" s="14">
        <v>25.1</v>
      </c>
      <c r="F171" s="14">
        <v>13.1</v>
      </c>
      <c r="G171" s="71">
        <f t="shared" si="4"/>
        <v>19.049999999999997</v>
      </c>
      <c r="H171" s="85">
        <v>18.3</v>
      </c>
      <c r="I171" s="14">
        <v>19.2</v>
      </c>
      <c r="J171" s="14">
        <v>12.5</v>
      </c>
      <c r="K171" s="85">
        <v>15.461597222222252</v>
      </c>
      <c r="L171" s="91">
        <v>99</v>
      </c>
      <c r="M171" s="24">
        <v>62</v>
      </c>
      <c r="N171" s="87">
        <v>84.254166666666663</v>
      </c>
      <c r="O171" s="136">
        <v>1022</v>
      </c>
      <c r="P171" s="21">
        <v>1015.1</v>
      </c>
      <c r="Q171" s="73">
        <v>1018.4647916666693</v>
      </c>
      <c r="R171" s="78">
        <v>9.8000000000000007</v>
      </c>
      <c r="S171" s="68">
        <v>7.8</v>
      </c>
      <c r="T171" s="25">
        <v>3.5</v>
      </c>
      <c r="U171" s="280" t="s">
        <v>99</v>
      </c>
      <c r="V171" s="283" t="s">
        <v>221</v>
      </c>
      <c r="W171" s="26">
        <v>0</v>
      </c>
      <c r="X171" s="27">
        <v>0</v>
      </c>
      <c r="Y171" s="28">
        <v>0</v>
      </c>
      <c r="Z171" s="30">
        <v>0</v>
      </c>
      <c r="AA171" s="396" t="s">
        <v>327</v>
      </c>
      <c r="AB171" s="29"/>
      <c r="AG171" s="287"/>
    </row>
    <row r="172" spans="1:33" s="20" customFormat="1" x14ac:dyDescent="0.3">
      <c r="A172" s="43">
        <v>42905</v>
      </c>
      <c r="B172" s="44">
        <v>15.1</v>
      </c>
      <c r="C172" s="14">
        <v>27.3</v>
      </c>
      <c r="D172" s="14">
        <v>20.2</v>
      </c>
      <c r="E172" s="14">
        <v>29.5</v>
      </c>
      <c r="F172" s="14">
        <v>10.5</v>
      </c>
      <c r="G172" s="71">
        <f t="shared" si="4"/>
        <v>20.7</v>
      </c>
      <c r="H172" s="85">
        <v>20.7</v>
      </c>
      <c r="I172" s="14">
        <v>18.899999999999999</v>
      </c>
      <c r="J172" s="14">
        <v>10.4</v>
      </c>
      <c r="K172" s="85">
        <v>15.634722222222235</v>
      </c>
      <c r="L172" s="91">
        <v>99</v>
      </c>
      <c r="M172" s="24">
        <v>48</v>
      </c>
      <c r="N172" s="87">
        <v>75.975694444444443</v>
      </c>
      <c r="O172" s="136">
        <v>1023</v>
      </c>
      <c r="P172" s="21">
        <v>1018.8</v>
      </c>
      <c r="Q172" s="73">
        <v>1021.0434027777778</v>
      </c>
      <c r="R172" s="78">
        <v>7.5</v>
      </c>
      <c r="S172" s="68">
        <v>4.9000000000000004</v>
      </c>
      <c r="T172" s="25">
        <v>1.6</v>
      </c>
      <c r="U172" s="280" t="s">
        <v>46</v>
      </c>
      <c r="V172" s="283"/>
      <c r="W172" s="26">
        <v>0</v>
      </c>
      <c r="X172" s="27">
        <v>0</v>
      </c>
      <c r="Y172" s="28">
        <v>0</v>
      </c>
      <c r="Z172" s="30">
        <v>0</v>
      </c>
      <c r="AA172" s="396" t="s">
        <v>349</v>
      </c>
      <c r="AB172" s="29"/>
      <c r="AG172" s="287"/>
    </row>
    <row r="173" spans="1:33" s="20" customFormat="1" x14ac:dyDescent="0.3">
      <c r="A173" s="43">
        <v>42906</v>
      </c>
      <c r="B173" s="44">
        <v>15.2</v>
      </c>
      <c r="C173" s="14">
        <v>31</v>
      </c>
      <c r="D173" s="14">
        <v>26</v>
      </c>
      <c r="E173" s="14">
        <v>31.2</v>
      </c>
      <c r="F173" s="14">
        <v>11.8</v>
      </c>
      <c r="G173" s="71">
        <f t="shared" si="4"/>
        <v>24.55</v>
      </c>
      <c r="H173" s="85">
        <v>22.7</v>
      </c>
      <c r="I173" s="14">
        <v>19.399999999999999</v>
      </c>
      <c r="J173" s="14">
        <v>11.5</v>
      </c>
      <c r="K173" s="85">
        <v>15.896075683251585</v>
      </c>
      <c r="L173" s="91">
        <v>99</v>
      </c>
      <c r="M173" s="24">
        <v>40</v>
      </c>
      <c r="N173" s="87">
        <v>70.279607568325162</v>
      </c>
      <c r="O173" s="136">
        <v>1019.8</v>
      </c>
      <c r="P173" s="21">
        <v>1011.8</v>
      </c>
      <c r="Q173" s="73">
        <v>1016.1252277505238</v>
      </c>
      <c r="R173" s="78">
        <v>7.9</v>
      </c>
      <c r="S173" s="68">
        <v>5.2</v>
      </c>
      <c r="T173" s="25">
        <v>2</v>
      </c>
      <c r="U173" s="280" t="s">
        <v>88</v>
      </c>
      <c r="V173" s="283"/>
      <c r="W173" s="26">
        <v>0</v>
      </c>
      <c r="X173" s="27">
        <v>0</v>
      </c>
      <c r="Y173" s="28">
        <v>0</v>
      </c>
      <c r="Z173" s="30">
        <v>0</v>
      </c>
      <c r="AA173" s="396" t="s">
        <v>349</v>
      </c>
      <c r="AB173" s="29"/>
      <c r="AG173" s="287"/>
    </row>
    <row r="174" spans="1:33" s="20" customFormat="1" x14ac:dyDescent="0.3">
      <c r="A174" s="43">
        <v>42907</v>
      </c>
      <c r="B174" s="44">
        <v>16.399999999999999</v>
      </c>
      <c r="C174" s="14">
        <v>29.2</v>
      </c>
      <c r="D174" s="14">
        <v>18.5</v>
      </c>
      <c r="E174" s="14">
        <v>29.3</v>
      </c>
      <c r="F174" s="14">
        <v>11.4</v>
      </c>
      <c r="G174" s="71">
        <f t="shared" si="4"/>
        <v>20.65</v>
      </c>
      <c r="H174" s="85">
        <v>21.1</v>
      </c>
      <c r="I174" s="14">
        <v>20.8</v>
      </c>
      <c r="J174" s="14">
        <v>8.8000000000000007</v>
      </c>
      <c r="K174" s="85">
        <v>15.241319444444441</v>
      </c>
      <c r="L174" s="91">
        <v>99</v>
      </c>
      <c r="M174" s="24">
        <v>36</v>
      </c>
      <c r="N174" s="87">
        <v>72.844444444444449</v>
      </c>
      <c r="O174" s="136">
        <v>1015.9</v>
      </c>
      <c r="P174" s="21">
        <v>1012.4</v>
      </c>
      <c r="Q174" s="73">
        <v>1013.9719444444418</v>
      </c>
      <c r="R174" s="78">
        <v>9</v>
      </c>
      <c r="S174" s="68">
        <v>7</v>
      </c>
      <c r="T174" s="25">
        <v>2.2999999999999998</v>
      </c>
      <c r="U174" s="280" t="s">
        <v>46</v>
      </c>
      <c r="V174" s="283"/>
      <c r="W174" s="26">
        <v>0</v>
      </c>
      <c r="X174" s="27">
        <v>0</v>
      </c>
      <c r="Y174" s="28">
        <v>0</v>
      </c>
      <c r="Z174" s="30">
        <v>0</v>
      </c>
      <c r="AA174" s="396" t="s">
        <v>288</v>
      </c>
      <c r="AB174" s="29"/>
      <c r="AG174" s="287"/>
    </row>
    <row r="175" spans="1:33" s="20" customFormat="1" x14ac:dyDescent="0.3">
      <c r="A175" s="43">
        <v>42908</v>
      </c>
      <c r="B175" s="44">
        <v>13.1</v>
      </c>
      <c r="C175" s="14">
        <v>29.9</v>
      </c>
      <c r="D175" s="14">
        <v>21.5</v>
      </c>
      <c r="E175" s="14">
        <v>30.1</v>
      </c>
      <c r="F175" s="14">
        <v>8.4</v>
      </c>
      <c r="G175" s="71">
        <f t="shared" si="4"/>
        <v>21.5</v>
      </c>
      <c r="H175" s="85">
        <v>20.2</v>
      </c>
      <c r="I175" s="14">
        <v>18.3</v>
      </c>
      <c r="J175" s="14">
        <v>8.3000000000000007</v>
      </c>
      <c r="K175" s="85">
        <v>13.440277777777787</v>
      </c>
      <c r="L175" s="91">
        <v>99</v>
      </c>
      <c r="M175" s="24">
        <v>35</v>
      </c>
      <c r="N175" s="87">
        <v>70.523611111111109</v>
      </c>
      <c r="O175" s="136">
        <v>1016.5</v>
      </c>
      <c r="P175" s="21">
        <v>1011.6</v>
      </c>
      <c r="Q175" s="73">
        <v>1014.3594444444457</v>
      </c>
      <c r="R175" s="78">
        <v>6.5</v>
      </c>
      <c r="S175" s="68">
        <v>4.5</v>
      </c>
      <c r="T175" s="25">
        <v>1.6</v>
      </c>
      <c r="U175" s="280" t="s">
        <v>96</v>
      </c>
      <c r="V175" s="283"/>
      <c r="W175" s="26">
        <v>0</v>
      </c>
      <c r="X175" s="27">
        <v>0</v>
      </c>
      <c r="Y175" s="28">
        <v>0</v>
      </c>
      <c r="Z175" s="30">
        <v>0</v>
      </c>
      <c r="AA175" s="396" t="s">
        <v>290</v>
      </c>
      <c r="AB175" s="29"/>
      <c r="AG175" s="287"/>
    </row>
    <row r="176" spans="1:33" s="20" customFormat="1" x14ac:dyDescent="0.3">
      <c r="A176" s="43">
        <v>42909</v>
      </c>
      <c r="B176" s="44">
        <v>16.5</v>
      </c>
      <c r="C176" s="14">
        <v>25.3</v>
      </c>
      <c r="D176" s="14">
        <v>18.7</v>
      </c>
      <c r="E176" s="14">
        <v>25.8</v>
      </c>
      <c r="F176" s="14">
        <v>13.8</v>
      </c>
      <c r="G176" s="71">
        <f t="shared" si="4"/>
        <v>19.799999999999997</v>
      </c>
      <c r="H176" s="85">
        <v>18.5</v>
      </c>
      <c r="I176" s="14">
        <v>20.399999999999999</v>
      </c>
      <c r="J176" s="14">
        <v>13.7</v>
      </c>
      <c r="K176" s="85">
        <v>16.822614840989484</v>
      </c>
      <c r="L176" s="91">
        <v>99</v>
      </c>
      <c r="M176" s="24">
        <v>70</v>
      </c>
      <c r="N176" s="87">
        <v>92.742932862190813</v>
      </c>
      <c r="O176" s="136">
        <v>1013.7</v>
      </c>
      <c r="P176" s="21">
        <v>1006.2</v>
      </c>
      <c r="Q176" s="73">
        <v>1010.5423307626404</v>
      </c>
      <c r="R176" s="78">
        <v>10.1</v>
      </c>
      <c r="S176" s="68">
        <v>9</v>
      </c>
      <c r="T176" s="25">
        <v>2.2999999999999998</v>
      </c>
      <c r="U176" s="280" t="s">
        <v>94</v>
      </c>
      <c r="V176" s="283" t="s">
        <v>215</v>
      </c>
      <c r="W176" s="26">
        <v>75.599999999999994</v>
      </c>
      <c r="X176" s="27">
        <v>7.7</v>
      </c>
      <c r="Y176" s="28">
        <v>0</v>
      </c>
      <c r="Z176" s="30">
        <v>0</v>
      </c>
      <c r="AA176" s="396" t="s">
        <v>360</v>
      </c>
      <c r="AB176" s="29"/>
      <c r="AG176" s="287"/>
    </row>
    <row r="177" spans="1:33" s="20" customFormat="1" x14ac:dyDescent="0.3">
      <c r="A177" s="43">
        <v>42910</v>
      </c>
      <c r="B177" s="44">
        <v>15.9</v>
      </c>
      <c r="C177" s="14">
        <v>26.2</v>
      </c>
      <c r="D177" s="14">
        <v>24.1</v>
      </c>
      <c r="E177" s="14">
        <v>27.8</v>
      </c>
      <c r="F177" s="14">
        <v>13</v>
      </c>
      <c r="G177" s="71">
        <f t="shared" si="4"/>
        <v>22.575000000000003</v>
      </c>
      <c r="H177" s="85">
        <v>21.4</v>
      </c>
      <c r="I177" s="14">
        <v>19.3</v>
      </c>
      <c r="J177" s="14">
        <v>10</v>
      </c>
      <c r="K177" s="85">
        <v>16.717366136034759</v>
      </c>
      <c r="L177" s="91">
        <v>99</v>
      </c>
      <c r="M177" s="24">
        <v>48</v>
      </c>
      <c r="N177" s="87">
        <v>75.701157742402316</v>
      </c>
      <c r="O177" s="136">
        <v>1017.8</v>
      </c>
      <c r="P177" s="21">
        <v>1012.4</v>
      </c>
      <c r="Q177" s="73">
        <v>1013.8468885672951</v>
      </c>
      <c r="R177" s="78">
        <v>5.7</v>
      </c>
      <c r="S177" s="68">
        <v>3.9</v>
      </c>
      <c r="T177" s="25">
        <v>1.6</v>
      </c>
      <c r="U177" s="280" t="s">
        <v>44</v>
      </c>
      <c r="V177" s="283"/>
      <c r="W177" s="26">
        <v>0</v>
      </c>
      <c r="X177" s="27">
        <v>0</v>
      </c>
      <c r="Y177" s="28">
        <v>0</v>
      </c>
      <c r="Z177" s="30">
        <v>0</v>
      </c>
      <c r="AA177" s="396" t="s">
        <v>361</v>
      </c>
      <c r="AB177" s="29"/>
      <c r="AG177" s="287"/>
    </row>
    <row r="178" spans="1:33" s="20" customFormat="1" x14ac:dyDescent="0.3">
      <c r="A178" s="43">
        <v>42911</v>
      </c>
      <c r="B178" s="44">
        <v>12.2</v>
      </c>
      <c r="C178" s="14">
        <v>28.4</v>
      </c>
      <c r="D178" s="14">
        <v>20.8</v>
      </c>
      <c r="E178" s="14">
        <v>28.5</v>
      </c>
      <c r="F178" s="14">
        <v>11.9</v>
      </c>
      <c r="G178" s="71">
        <f t="shared" si="4"/>
        <v>20.549999999999997</v>
      </c>
      <c r="H178" s="85">
        <v>20.6</v>
      </c>
      <c r="I178" s="14">
        <v>21</v>
      </c>
      <c r="J178" s="14">
        <v>10</v>
      </c>
      <c r="K178" s="85">
        <v>18.29175597691669</v>
      </c>
      <c r="L178" s="91">
        <v>99</v>
      </c>
      <c r="M178" s="24">
        <v>57</v>
      </c>
      <c r="N178" s="87">
        <v>81.480626545754333</v>
      </c>
      <c r="O178" s="136">
        <v>1017.4</v>
      </c>
      <c r="P178" s="21">
        <v>1009.4</v>
      </c>
      <c r="Q178" s="73">
        <v>1012.0353668590275</v>
      </c>
      <c r="R178" s="78">
        <v>10.1</v>
      </c>
      <c r="S178" s="68">
        <v>6.7</v>
      </c>
      <c r="T178" s="25">
        <v>2.9</v>
      </c>
      <c r="U178" s="280" t="s">
        <v>96</v>
      </c>
      <c r="V178" s="283" t="s">
        <v>215</v>
      </c>
      <c r="W178" s="26">
        <v>50.3</v>
      </c>
      <c r="X178" s="27">
        <v>12.7</v>
      </c>
      <c r="Y178" s="28">
        <v>0</v>
      </c>
      <c r="Z178" s="30">
        <v>0</v>
      </c>
      <c r="AA178" s="396" t="s">
        <v>362</v>
      </c>
      <c r="AB178" s="29"/>
      <c r="AG178" s="287"/>
    </row>
    <row r="179" spans="1:33" s="20" customFormat="1" x14ac:dyDescent="0.3">
      <c r="A179" s="43">
        <v>42912</v>
      </c>
      <c r="B179" s="44">
        <v>18</v>
      </c>
      <c r="C179" s="14">
        <v>25</v>
      </c>
      <c r="D179" s="14">
        <v>21.1</v>
      </c>
      <c r="E179" s="14">
        <v>26.6</v>
      </c>
      <c r="F179" s="14">
        <v>17.7</v>
      </c>
      <c r="G179" s="71">
        <f t="shared" si="4"/>
        <v>21.3</v>
      </c>
      <c r="H179" s="85">
        <v>20.7</v>
      </c>
      <c r="I179" s="14">
        <v>21.4</v>
      </c>
      <c r="J179" s="14">
        <v>17.2</v>
      </c>
      <c r="K179" s="85">
        <v>19.085764131193343</v>
      </c>
      <c r="L179" s="91">
        <v>99</v>
      </c>
      <c r="M179" s="24">
        <v>66</v>
      </c>
      <c r="N179" s="87">
        <v>91.282623866015356</v>
      </c>
      <c r="O179" s="136">
        <v>1013.6</v>
      </c>
      <c r="P179" s="21">
        <v>1010.7</v>
      </c>
      <c r="Q179" s="73">
        <v>1011.813747383109</v>
      </c>
      <c r="R179" s="78">
        <v>5.7</v>
      </c>
      <c r="S179" s="68">
        <v>3.7</v>
      </c>
      <c r="T179" s="25">
        <v>1.2</v>
      </c>
      <c r="U179" s="280" t="s">
        <v>44</v>
      </c>
      <c r="V179" s="283" t="s">
        <v>215</v>
      </c>
      <c r="W179" s="26">
        <v>3.6</v>
      </c>
      <c r="X179" s="27">
        <v>1.5</v>
      </c>
      <c r="Y179" s="28">
        <v>0</v>
      </c>
      <c r="Z179" s="30">
        <v>0</v>
      </c>
      <c r="AA179" s="396" t="s">
        <v>363</v>
      </c>
      <c r="AB179" s="29"/>
      <c r="AG179" s="287"/>
    </row>
    <row r="180" spans="1:33" s="20" customFormat="1" x14ac:dyDescent="0.3">
      <c r="A180" s="43">
        <v>42913</v>
      </c>
      <c r="B180" s="44">
        <v>19.2</v>
      </c>
      <c r="C180" s="14">
        <v>29.2</v>
      </c>
      <c r="D180" s="14">
        <v>24.8</v>
      </c>
      <c r="E180" s="14">
        <v>30</v>
      </c>
      <c r="F180" s="14">
        <v>18</v>
      </c>
      <c r="G180" s="71">
        <f t="shared" si="4"/>
        <v>24.5</v>
      </c>
      <c r="H180" s="85">
        <v>23.7</v>
      </c>
      <c r="I180" s="14">
        <v>23</v>
      </c>
      <c r="J180" s="14">
        <v>17.899999999999999</v>
      </c>
      <c r="K180" s="85">
        <v>19.539650349650287</v>
      </c>
      <c r="L180" s="91">
        <v>99</v>
      </c>
      <c r="M180" s="24">
        <v>52</v>
      </c>
      <c r="N180" s="87">
        <v>79.870629370629374</v>
      </c>
      <c r="O180" s="136">
        <v>1014.4</v>
      </c>
      <c r="P180" s="21">
        <v>1010.2</v>
      </c>
      <c r="Q180" s="73">
        <v>1012.5113286713283</v>
      </c>
      <c r="R180" s="78">
        <v>9</v>
      </c>
      <c r="S180" s="68">
        <v>7</v>
      </c>
      <c r="T180" s="25">
        <v>2.2000000000000002</v>
      </c>
      <c r="U180" s="280" t="s">
        <v>88</v>
      </c>
      <c r="V180" s="283"/>
      <c r="W180" s="26">
        <v>0</v>
      </c>
      <c r="X180" s="27">
        <v>0</v>
      </c>
      <c r="Y180" s="28">
        <v>0</v>
      </c>
      <c r="Z180" s="30">
        <v>0</v>
      </c>
      <c r="AA180" s="396" t="s">
        <v>287</v>
      </c>
      <c r="AB180" s="29"/>
      <c r="AG180" s="287"/>
    </row>
    <row r="181" spans="1:33" s="20" customFormat="1" x14ac:dyDescent="0.3">
      <c r="A181" s="43">
        <v>42914</v>
      </c>
      <c r="B181" s="44">
        <v>20.6</v>
      </c>
      <c r="C181" s="14">
        <v>30.1</v>
      </c>
      <c r="D181" s="14">
        <v>27.1</v>
      </c>
      <c r="E181" s="14">
        <v>31.2</v>
      </c>
      <c r="F181" s="14">
        <v>16.5</v>
      </c>
      <c r="G181" s="71">
        <f t="shared" si="4"/>
        <v>26.225000000000001</v>
      </c>
      <c r="H181" s="85">
        <v>25</v>
      </c>
      <c r="I181" s="14">
        <v>22.4</v>
      </c>
      <c r="J181" s="14">
        <v>16.2</v>
      </c>
      <c r="K181" s="85">
        <v>19.455138888888857</v>
      </c>
      <c r="L181" s="91">
        <v>99</v>
      </c>
      <c r="M181" s="24">
        <v>48</v>
      </c>
      <c r="N181" s="87">
        <v>73.5</v>
      </c>
      <c r="O181" s="136">
        <v>1010.6</v>
      </c>
      <c r="P181" s="21">
        <v>1002.6</v>
      </c>
      <c r="Q181" s="73">
        <v>1007.0390972222257</v>
      </c>
      <c r="R181" s="78">
        <v>11.6</v>
      </c>
      <c r="S181" s="68">
        <v>8</v>
      </c>
      <c r="T181" s="25">
        <v>3.5</v>
      </c>
      <c r="U181" s="280" t="s">
        <v>88</v>
      </c>
      <c r="V181" s="283" t="s">
        <v>215</v>
      </c>
      <c r="W181" s="26">
        <v>25.2</v>
      </c>
      <c r="X181" s="27">
        <v>7.2</v>
      </c>
      <c r="Y181" s="28">
        <v>0</v>
      </c>
      <c r="Z181" s="30">
        <v>0</v>
      </c>
      <c r="AA181" s="396" t="s">
        <v>364</v>
      </c>
      <c r="AB181" s="29"/>
      <c r="AG181" s="287"/>
    </row>
    <row r="182" spans="1:33" s="20" customFormat="1" x14ac:dyDescent="0.3">
      <c r="A182" s="43">
        <v>42915</v>
      </c>
      <c r="B182" s="44">
        <v>21.5</v>
      </c>
      <c r="C182" s="14">
        <v>25.6</v>
      </c>
      <c r="D182" s="14">
        <v>18.7</v>
      </c>
      <c r="E182" s="14">
        <v>25.8</v>
      </c>
      <c r="F182" s="14">
        <v>17.2</v>
      </c>
      <c r="G182" s="71">
        <f t="shared" si="4"/>
        <v>21.125</v>
      </c>
      <c r="H182" s="85">
        <v>21.6</v>
      </c>
      <c r="I182" s="14">
        <v>22.4</v>
      </c>
      <c r="J182" s="14">
        <v>15</v>
      </c>
      <c r="K182" s="85">
        <v>18.424130273871178</v>
      </c>
      <c r="L182" s="91">
        <v>99</v>
      </c>
      <c r="M182" s="24">
        <v>56</v>
      </c>
      <c r="N182" s="87">
        <v>82.941524796447069</v>
      </c>
      <c r="O182" s="136">
        <v>1004</v>
      </c>
      <c r="P182" s="21">
        <v>999.7</v>
      </c>
      <c r="Q182" s="73">
        <v>1001.6290948275838</v>
      </c>
      <c r="R182" s="78">
        <v>15.9</v>
      </c>
      <c r="S182" s="68">
        <v>10.5</v>
      </c>
      <c r="T182" s="25">
        <v>4.4000000000000004</v>
      </c>
      <c r="U182" s="280" t="s">
        <v>43</v>
      </c>
      <c r="V182" s="283" t="s">
        <v>215</v>
      </c>
      <c r="W182" s="26">
        <v>10.8</v>
      </c>
      <c r="X182" s="27">
        <v>2.7</v>
      </c>
      <c r="Y182" s="28">
        <v>0</v>
      </c>
      <c r="Z182" s="30">
        <v>0</v>
      </c>
      <c r="AA182" s="396" t="s">
        <v>362</v>
      </c>
      <c r="AB182" s="29"/>
      <c r="AG182" s="287"/>
    </row>
    <row r="183" spans="1:33" s="388" customFormat="1" ht="15" thickBot="1" x14ac:dyDescent="0.35">
      <c r="A183" s="385">
        <v>42916</v>
      </c>
      <c r="B183" s="46">
        <v>17.399999999999999</v>
      </c>
      <c r="C183" s="22">
        <v>27.9</v>
      </c>
      <c r="D183" s="22">
        <v>21.2</v>
      </c>
      <c r="E183" s="22">
        <v>29.3</v>
      </c>
      <c r="F183" s="22">
        <v>13.9</v>
      </c>
      <c r="G183" s="386">
        <f t="shared" si="4"/>
        <v>21.924999999999997</v>
      </c>
      <c r="H183" s="86">
        <v>22</v>
      </c>
      <c r="I183" s="22">
        <v>19.600000000000001</v>
      </c>
      <c r="J183" s="22">
        <v>8.1999999999999993</v>
      </c>
      <c r="K183" s="86">
        <v>14.299861111111138</v>
      </c>
      <c r="L183" s="92">
        <v>99</v>
      </c>
      <c r="M183" s="74">
        <v>28</v>
      </c>
      <c r="N183" s="88">
        <v>67.858333333333334</v>
      </c>
      <c r="O183" s="137">
        <v>1009</v>
      </c>
      <c r="P183" s="75">
        <v>1003.4</v>
      </c>
      <c r="Q183" s="76">
        <v>1006.6215972222244</v>
      </c>
      <c r="R183" s="80">
        <v>12.3</v>
      </c>
      <c r="S183" s="70">
        <v>9.4</v>
      </c>
      <c r="T183" s="47">
        <v>3.2</v>
      </c>
      <c r="U183" s="284" t="s">
        <v>43</v>
      </c>
      <c r="V183" s="285" t="s">
        <v>215</v>
      </c>
      <c r="W183" s="49">
        <v>7.2</v>
      </c>
      <c r="X183" s="50">
        <v>3.8</v>
      </c>
      <c r="Y183" s="51">
        <v>0</v>
      </c>
      <c r="Z183" s="52">
        <v>0</v>
      </c>
      <c r="AA183" s="397" t="s">
        <v>289</v>
      </c>
      <c r="AB183" s="387"/>
      <c r="AG183" s="389"/>
    </row>
    <row r="184" spans="1:33" s="38" customFormat="1" x14ac:dyDescent="0.3">
      <c r="A184" s="43">
        <v>42917</v>
      </c>
      <c r="B184" s="82">
        <v>16.5</v>
      </c>
      <c r="C184" s="33">
        <v>17.2</v>
      </c>
      <c r="D184" s="33">
        <v>19.899999999999999</v>
      </c>
      <c r="E184" s="33">
        <v>23.5</v>
      </c>
      <c r="F184" s="33">
        <v>16.3</v>
      </c>
      <c r="G184" s="83">
        <f t="shared" si="4"/>
        <v>18.375</v>
      </c>
      <c r="H184" s="90">
        <v>19.399999999999999</v>
      </c>
      <c r="I184" s="390">
        <v>18.7</v>
      </c>
      <c r="J184" s="33">
        <v>14.5</v>
      </c>
      <c r="K184" s="90">
        <v>16.246917080085062</v>
      </c>
      <c r="L184" s="223">
        <v>99</v>
      </c>
      <c r="M184" s="34">
        <v>61</v>
      </c>
      <c r="N184" s="128">
        <v>87.547838412473425</v>
      </c>
      <c r="O184" s="138">
        <v>1011.1</v>
      </c>
      <c r="P184" s="35">
        <v>1006.7</v>
      </c>
      <c r="Q184" s="77">
        <v>1009.0891566265055</v>
      </c>
      <c r="R184" s="130">
        <v>7.9</v>
      </c>
      <c r="S184" s="36">
        <v>5.7</v>
      </c>
      <c r="T184" s="36">
        <v>2.1</v>
      </c>
      <c r="U184" s="278" t="s">
        <v>88</v>
      </c>
      <c r="V184" s="286" t="s">
        <v>215</v>
      </c>
      <c r="W184" s="123">
        <v>21.6</v>
      </c>
      <c r="X184" s="124">
        <v>23.7</v>
      </c>
      <c r="Y184" s="125">
        <v>0</v>
      </c>
      <c r="Z184" s="131">
        <v>0</v>
      </c>
      <c r="AA184" s="394" t="s">
        <v>370</v>
      </c>
      <c r="AB184" s="37"/>
      <c r="AG184" s="45"/>
    </row>
    <row r="185" spans="1:33" s="20" customFormat="1" x14ac:dyDescent="0.3">
      <c r="A185" s="43">
        <v>42918</v>
      </c>
      <c r="B185" s="44">
        <v>16</v>
      </c>
      <c r="C185" s="14">
        <v>25.5</v>
      </c>
      <c r="D185" s="14">
        <v>17.600000000000001</v>
      </c>
      <c r="E185" s="14">
        <v>26.6</v>
      </c>
      <c r="F185" s="14">
        <v>11.5</v>
      </c>
      <c r="G185" s="83">
        <f t="shared" si="4"/>
        <v>19.175000000000001</v>
      </c>
      <c r="H185" s="85">
        <v>18.399999999999999</v>
      </c>
      <c r="I185" s="265">
        <v>19.600000000000001</v>
      </c>
      <c r="J185" s="14">
        <v>11.2</v>
      </c>
      <c r="K185" s="85">
        <v>14.862430555555571</v>
      </c>
      <c r="L185" s="223">
        <v>99</v>
      </c>
      <c r="M185" s="34">
        <v>50</v>
      </c>
      <c r="N185" s="128">
        <v>81.496527777777771</v>
      </c>
      <c r="O185" s="136">
        <v>1014.5</v>
      </c>
      <c r="P185" s="21">
        <v>1010.4</v>
      </c>
      <c r="Q185" s="77">
        <v>1011.821458333331</v>
      </c>
      <c r="R185" s="78">
        <v>7.5</v>
      </c>
      <c r="S185" s="68">
        <v>5.4</v>
      </c>
      <c r="T185" s="25">
        <v>1.9</v>
      </c>
      <c r="U185" s="280" t="s">
        <v>46</v>
      </c>
      <c r="V185" s="281" t="s">
        <v>221</v>
      </c>
      <c r="W185" s="16">
        <v>0</v>
      </c>
      <c r="X185" s="17">
        <v>0</v>
      </c>
      <c r="Y185" s="18">
        <v>0</v>
      </c>
      <c r="Z185" s="48">
        <v>0</v>
      </c>
      <c r="AA185" s="395" t="s">
        <v>371</v>
      </c>
      <c r="AB185" s="29"/>
      <c r="AG185" s="287"/>
    </row>
    <row r="186" spans="1:33" s="20" customFormat="1" x14ac:dyDescent="0.3">
      <c r="A186" s="43">
        <v>42919</v>
      </c>
      <c r="B186" s="44">
        <v>13.4</v>
      </c>
      <c r="C186" s="14">
        <v>24</v>
      </c>
      <c r="D186" s="14">
        <v>15.8</v>
      </c>
      <c r="E186" s="14">
        <v>24.3</v>
      </c>
      <c r="F186" s="14">
        <v>10.4</v>
      </c>
      <c r="G186" s="83">
        <f t="shared" ref="G186:G367" si="5">(B186+C186+2*D186)/4</f>
        <v>17.25</v>
      </c>
      <c r="H186" s="85">
        <v>17.2</v>
      </c>
      <c r="I186" s="265">
        <v>18.600000000000001</v>
      </c>
      <c r="J186" s="14">
        <v>9.4</v>
      </c>
      <c r="K186" s="85">
        <v>13.065902777777806</v>
      </c>
      <c r="L186" s="223">
        <v>99</v>
      </c>
      <c r="M186" s="34">
        <v>48</v>
      </c>
      <c r="N186" s="128">
        <v>79.287499999999994</v>
      </c>
      <c r="O186" s="136">
        <v>1019.7</v>
      </c>
      <c r="P186" s="21">
        <v>1014.3</v>
      </c>
      <c r="Q186" s="77">
        <v>1016.8174305555555</v>
      </c>
      <c r="R186" s="78">
        <v>9.8000000000000007</v>
      </c>
      <c r="S186" s="68">
        <v>6.3</v>
      </c>
      <c r="T186" s="25">
        <v>2.2000000000000002</v>
      </c>
      <c r="U186" s="280" t="s">
        <v>99</v>
      </c>
      <c r="V186" s="281" t="s">
        <v>215</v>
      </c>
      <c r="W186" s="16">
        <v>3.6</v>
      </c>
      <c r="X186" s="17">
        <v>0.3</v>
      </c>
      <c r="Y186" s="18">
        <v>0</v>
      </c>
      <c r="Z186" s="48">
        <v>0</v>
      </c>
      <c r="AA186" s="395" t="s">
        <v>290</v>
      </c>
      <c r="AB186" s="29"/>
      <c r="AG186" s="287"/>
    </row>
    <row r="187" spans="1:33" s="20" customFormat="1" x14ac:dyDescent="0.3">
      <c r="A187" s="43">
        <v>42920</v>
      </c>
      <c r="B187" s="44">
        <v>11.7</v>
      </c>
      <c r="C187" s="14">
        <v>21.5</v>
      </c>
      <c r="D187" s="14">
        <v>17.399999999999999</v>
      </c>
      <c r="E187" s="14">
        <v>25.4</v>
      </c>
      <c r="F187" s="14">
        <v>7.2</v>
      </c>
      <c r="G187" s="83">
        <f t="shared" si="5"/>
        <v>17</v>
      </c>
      <c r="H187" s="85">
        <v>16.7</v>
      </c>
      <c r="I187" s="265">
        <v>17.8</v>
      </c>
      <c r="J187" s="14">
        <v>6.8</v>
      </c>
      <c r="K187" s="85">
        <v>12.374965132496492</v>
      </c>
      <c r="L187" s="223">
        <v>99</v>
      </c>
      <c r="M187" s="34">
        <v>41</v>
      </c>
      <c r="N187" s="128">
        <v>78.759414225941427</v>
      </c>
      <c r="O187" s="136">
        <v>1020.3</v>
      </c>
      <c r="P187" s="21">
        <v>1017.2</v>
      </c>
      <c r="Q187" s="77">
        <v>1018.877963737797</v>
      </c>
      <c r="R187" s="79">
        <v>6.9</v>
      </c>
      <c r="S187" s="69">
        <v>4.3</v>
      </c>
      <c r="T187" s="19">
        <v>1.3</v>
      </c>
      <c r="U187" s="280" t="s">
        <v>96</v>
      </c>
      <c r="V187" s="282" t="s">
        <v>221</v>
      </c>
      <c r="W187" s="16">
        <v>0</v>
      </c>
      <c r="X187" s="17">
        <v>0</v>
      </c>
      <c r="Y187" s="18">
        <v>0</v>
      </c>
      <c r="Z187" s="48">
        <v>0</v>
      </c>
      <c r="AA187" s="395" t="s">
        <v>372</v>
      </c>
      <c r="AB187" s="29"/>
      <c r="AG187" s="287"/>
    </row>
    <row r="188" spans="1:33" s="20" customFormat="1" x14ac:dyDescent="0.3">
      <c r="A188" s="43">
        <v>42921</v>
      </c>
      <c r="B188" s="44">
        <v>10.7</v>
      </c>
      <c r="C188" s="14">
        <v>26.7</v>
      </c>
      <c r="D188" s="14">
        <v>20.100000000000001</v>
      </c>
      <c r="E188" s="14">
        <v>27.5</v>
      </c>
      <c r="F188" s="14">
        <v>8.8000000000000007</v>
      </c>
      <c r="G188" s="83">
        <f t="shared" si="5"/>
        <v>19.399999999999999</v>
      </c>
      <c r="H188" s="85">
        <v>18.899999999999999</v>
      </c>
      <c r="I188" s="265">
        <v>17.5</v>
      </c>
      <c r="J188" s="14">
        <v>8.6999999999999993</v>
      </c>
      <c r="K188" s="85">
        <v>13.594510385756685</v>
      </c>
      <c r="L188" s="223">
        <v>99</v>
      </c>
      <c r="M188" s="34">
        <v>41</v>
      </c>
      <c r="N188" s="128">
        <v>76.436201780415431</v>
      </c>
      <c r="O188" s="136">
        <v>1020.7</v>
      </c>
      <c r="P188" s="21">
        <v>1014.9</v>
      </c>
      <c r="Q188" s="77">
        <v>1018.6636498516326</v>
      </c>
      <c r="R188" s="78">
        <v>11.1</v>
      </c>
      <c r="S188" s="68">
        <v>7.5</v>
      </c>
      <c r="T188" s="25">
        <v>1.6</v>
      </c>
      <c r="U188" s="280" t="s">
        <v>88</v>
      </c>
      <c r="V188" s="282" t="s">
        <v>215</v>
      </c>
      <c r="W188" s="16">
        <v>21.6</v>
      </c>
      <c r="X188" s="17">
        <v>12</v>
      </c>
      <c r="Y188" s="18">
        <v>0</v>
      </c>
      <c r="Z188" s="48">
        <v>0</v>
      </c>
      <c r="AA188" s="395" t="s">
        <v>339</v>
      </c>
      <c r="AB188" s="29"/>
      <c r="AG188" s="287"/>
    </row>
    <row r="189" spans="1:33" s="20" customFormat="1" x14ac:dyDescent="0.3">
      <c r="A189" s="43">
        <v>42922</v>
      </c>
      <c r="B189" s="44">
        <v>15.9</v>
      </c>
      <c r="C189" s="14">
        <v>23.1</v>
      </c>
      <c r="D189" s="14">
        <v>16.5</v>
      </c>
      <c r="E189" s="14">
        <v>25</v>
      </c>
      <c r="F189" s="14">
        <v>11.1</v>
      </c>
      <c r="G189" s="83">
        <f t="shared" si="5"/>
        <v>18</v>
      </c>
      <c r="H189" s="85">
        <v>18.2</v>
      </c>
      <c r="I189" s="265">
        <v>19.2</v>
      </c>
      <c r="J189" s="14">
        <v>10.8</v>
      </c>
      <c r="K189" s="85">
        <v>14.944375000000006</v>
      </c>
      <c r="L189" s="223">
        <v>99</v>
      </c>
      <c r="M189" s="34">
        <v>54</v>
      </c>
      <c r="N189" s="128">
        <v>83.168055555555554</v>
      </c>
      <c r="O189" s="136">
        <v>1021.4</v>
      </c>
      <c r="P189" s="21">
        <v>1017.1</v>
      </c>
      <c r="Q189" s="77">
        <v>1019.2506944444494</v>
      </c>
      <c r="R189" s="78">
        <v>7.2</v>
      </c>
      <c r="S189" s="68">
        <v>5.0999999999999996</v>
      </c>
      <c r="T189" s="25">
        <v>1.9</v>
      </c>
      <c r="U189" s="280" t="s">
        <v>99</v>
      </c>
      <c r="V189" s="282" t="s">
        <v>215</v>
      </c>
      <c r="W189" s="16">
        <v>3.6</v>
      </c>
      <c r="X189" s="17">
        <v>0.3</v>
      </c>
      <c r="Y189" s="18">
        <v>0</v>
      </c>
      <c r="Z189" s="48">
        <v>0</v>
      </c>
      <c r="AA189" s="395" t="s">
        <v>288</v>
      </c>
      <c r="AB189" s="29"/>
      <c r="AG189" s="287"/>
    </row>
    <row r="190" spans="1:33" s="20" customFormat="1" x14ac:dyDescent="0.3">
      <c r="A190" s="43">
        <v>42923</v>
      </c>
      <c r="B190" s="44">
        <v>11.5</v>
      </c>
      <c r="C190" s="14">
        <v>22.5</v>
      </c>
      <c r="D190" s="14">
        <v>16.5</v>
      </c>
      <c r="E190" s="14">
        <v>24.2</v>
      </c>
      <c r="F190" s="14">
        <v>8.6</v>
      </c>
      <c r="G190" s="83">
        <f t="shared" si="5"/>
        <v>16.75</v>
      </c>
      <c r="H190" s="85">
        <v>16.3</v>
      </c>
      <c r="I190" s="265">
        <v>17.3</v>
      </c>
      <c r="J190" s="14">
        <v>8.5</v>
      </c>
      <c r="K190" s="85">
        <v>13.805972222222307</v>
      </c>
      <c r="L190" s="223">
        <v>99</v>
      </c>
      <c r="M190" s="34">
        <v>53</v>
      </c>
      <c r="N190" s="128">
        <v>86.922222222222217</v>
      </c>
      <c r="O190" s="136">
        <v>1021.7</v>
      </c>
      <c r="P190" s="21">
        <v>1015.3</v>
      </c>
      <c r="Q190" s="77">
        <v>1018.5035416666677</v>
      </c>
      <c r="R190" s="78">
        <v>8.3000000000000007</v>
      </c>
      <c r="S190" s="68">
        <v>5.3</v>
      </c>
      <c r="T190" s="25">
        <v>1.6</v>
      </c>
      <c r="U190" s="280" t="s">
        <v>88</v>
      </c>
      <c r="V190" s="282" t="s">
        <v>215</v>
      </c>
      <c r="W190" s="16">
        <v>3.6</v>
      </c>
      <c r="X190" s="17">
        <v>2</v>
      </c>
      <c r="Y190" s="18">
        <v>0</v>
      </c>
      <c r="Z190" s="48">
        <v>0</v>
      </c>
      <c r="AA190" s="395" t="s">
        <v>229</v>
      </c>
      <c r="AB190" s="29"/>
      <c r="AG190" s="287"/>
    </row>
    <row r="191" spans="1:33" s="20" customFormat="1" x14ac:dyDescent="0.3">
      <c r="A191" s="43">
        <v>42924</v>
      </c>
      <c r="B191" s="44">
        <v>15.8</v>
      </c>
      <c r="C191" s="14">
        <v>21.4</v>
      </c>
      <c r="D191" s="14">
        <v>17.8</v>
      </c>
      <c r="E191" s="14">
        <v>24.2</v>
      </c>
      <c r="F191" s="14">
        <v>13.9</v>
      </c>
      <c r="G191" s="83">
        <f t="shared" si="5"/>
        <v>18.200000000000003</v>
      </c>
      <c r="H191" s="85">
        <v>18.2</v>
      </c>
      <c r="I191" s="265">
        <v>21.6</v>
      </c>
      <c r="J191" s="14">
        <v>13.8</v>
      </c>
      <c r="K191" s="85">
        <v>17.23123249299725</v>
      </c>
      <c r="L191" s="223">
        <v>99</v>
      </c>
      <c r="M191" s="34">
        <v>78</v>
      </c>
      <c r="N191" s="128">
        <v>94.287114845938376</v>
      </c>
      <c r="O191" s="136">
        <v>1015.5</v>
      </c>
      <c r="P191" s="21">
        <v>1012.5</v>
      </c>
      <c r="Q191" s="77">
        <v>1014.3701680672257</v>
      </c>
      <c r="R191" s="78">
        <v>10.8</v>
      </c>
      <c r="S191" s="68">
        <v>6.8</v>
      </c>
      <c r="T191" s="25">
        <v>1.2</v>
      </c>
      <c r="U191" s="280" t="s">
        <v>96</v>
      </c>
      <c r="V191" s="282" t="s">
        <v>215</v>
      </c>
      <c r="W191" s="16">
        <v>57.4</v>
      </c>
      <c r="X191" s="17">
        <v>15.5</v>
      </c>
      <c r="Y191" s="18">
        <v>0</v>
      </c>
      <c r="Z191" s="48">
        <v>0</v>
      </c>
      <c r="AA191" s="395" t="s">
        <v>382</v>
      </c>
      <c r="AB191" s="29"/>
      <c r="AG191" s="287"/>
    </row>
    <row r="192" spans="1:33" s="20" customFormat="1" x14ac:dyDescent="0.3">
      <c r="A192" s="43">
        <v>42925</v>
      </c>
      <c r="B192" s="44">
        <v>14</v>
      </c>
      <c r="C192" s="14">
        <v>27.7</v>
      </c>
      <c r="D192" s="14">
        <v>21.3</v>
      </c>
      <c r="E192" s="14">
        <v>29.2</v>
      </c>
      <c r="F192" s="14">
        <v>13.4</v>
      </c>
      <c r="G192" s="83">
        <f t="shared" si="5"/>
        <v>21.075000000000003</v>
      </c>
      <c r="H192" s="85">
        <v>20.6</v>
      </c>
      <c r="I192" s="265">
        <v>21.2</v>
      </c>
      <c r="J192" s="14">
        <v>13.3</v>
      </c>
      <c r="K192" s="85">
        <v>16.705698401667824</v>
      </c>
      <c r="L192" s="223">
        <v>99</v>
      </c>
      <c r="M192" s="34">
        <v>45</v>
      </c>
      <c r="N192" s="128">
        <v>81.317581653926339</v>
      </c>
      <c r="O192" s="136">
        <v>1017.2</v>
      </c>
      <c r="P192" s="21">
        <v>1014.7</v>
      </c>
      <c r="Q192" s="77">
        <v>1015.9561501042422</v>
      </c>
      <c r="R192" s="78">
        <v>5.0999999999999996</v>
      </c>
      <c r="S192" s="68">
        <v>3.7</v>
      </c>
      <c r="T192" s="25">
        <v>1.2</v>
      </c>
      <c r="U192" s="280" t="s">
        <v>96</v>
      </c>
      <c r="V192" s="282" t="s">
        <v>221</v>
      </c>
      <c r="W192" s="16">
        <v>0</v>
      </c>
      <c r="X192" s="17">
        <v>0</v>
      </c>
      <c r="Y192" s="18">
        <v>0</v>
      </c>
      <c r="Z192" s="48">
        <v>0</v>
      </c>
      <c r="AA192" s="395" t="s">
        <v>384</v>
      </c>
      <c r="AB192" s="29"/>
      <c r="AG192" s="287"/>
    </row>
    <row r="193" spans="1:33" s="20" customFormat="1" x14ac:dyDescent="0.3">
      <c r="A193" s="43">
        <v>42926</v>
      </c>
      <c r="B193" s="44">
        <v>17.3</v>
      </c>
      <c r="C193" s="14">
        <v>19.2</v>
      </c>
      <c r="D193" s="14">
        <v>18.7</v>
      </c>
      <c r="E193" s="14">
        <v>22</v>
      </c>
      <c r="F193" s="14">
        <v>15</v>
      </c>
      <c r="G193" s="83">
        <f t="shared" si="5"/>
        <v>18.475000000000001</v>
      </c>
      <c r="H193" s="85">
        <v>18.3</v>
      </c>
      <c r="I193" s="265">
        <v>21.3</v>
      </c>
      <c r="J193" s="14">
        <v>14.9</v>
      </c>
      <c r="K193" s="85">
        <v>17.606440198159842</v>
      </c>
      <c r="L193" s="223">
        <v>99</v>
      </c>
      <c r="M193" s="34">
        <v>83</v>
      </c>
      <c r="N193" s="128">
        <v>95.823071479122433</v>
      </c>
      <c r="O193" s="136">
        <v>1017.4</v>
      </c>
      <c r="P193" s="21">
        <v>1011.5</v>
      </c>
      <c r="Q193" s="77">
        <v>1014.9835810332628</v>
      </c>
      <c r="R193" s="78">
        <v>7.5</v>
      </c>
      <c r="S193" s="68">
        <v>5.8</v>
      </c>
      <c r="T193" s="25">
        <v>1.3</v>
      </c>
      <c r="U193" s="280" t="s">
        <v>88</v>
      </c>
      <c r="V193" s="282" t="s">
        <v>215</v>
      </c>
      <c r="W193" s="16">
        <v>10.8</v>
      </c>
      <c r="X193" s="17">
        <v>8</v>
      </c>
      <c r="Y193" s="18">
        <v>0</v>
      </c>
      <c r="Z193" s="48">
        <v>0</v>
      </c>
      <c r="AA193" s="395" t="s">
        <v>385</v>
      </c>
      <c r="AB193" s="29"/>
      <c r="AG193" s="287"/>
    </row>
    <row r="194" spans="1:33" s="20" customFormat="1" x14ac:dyDescent="0.3">
      <c r="A194" s="43">
        <v>42927</v>
      </c>
      <c r="B194" s="44">
        <v>19.100000000000001</v>
      </c>
      <c r="C194" s="14">
        <v>28.1</v>
      </c>
      <c r="D194" s="14">
        <v>22.2</v>
      </c>
      <c r="E194" s="14">
        <v>29</v>
      </c>
      <c r="F194" s="14">
        <v>17.399999999999999</v>
      </c>
      <c r="G194" s="83">
        <f t="shared" si="5"/>
        <v>22.9</v>
      </c>
      <c r="H194" s="85">
        <v>22.4</v>
      </c>
      <c r="I194" s="265">
        <v>24.3</v>
      </c>
      <c r="J194" s="14">
        <v>16.899999999999999</v>
      </c>
      <c r="K194" s="85">
        <v>19.858333333333334</v>
      </c>
      <c r="L194" s="223">
        <v>99</v>
      </c>
      <c r="M194" s="34">
        <v>62</v>
      </c>
      <c r="N194" s="128">
        <v>86.354166666666671</v>
      </c>
      <c r="O194" s="136">
        <v>1013.4</v>
      </c>
      <c r="P194" s="21">
        <v>1009.6</v>
      </c>
      <c r="Q194" s="77">
        <v>1011.3837500000028</v>
      </c>
      <c r="R194" s="78">
        <v>11.6</v>
      </c>
      <c r="S194" s="68">
        <v>5.6</v>
      </c>
      <c r="T194" s="25">
        <v>2</v>
      </c>
      <c r="U194" s="280" t="s">
        <v>44</v>
      </c>
      <c r="V194" s="282" t="s">
        <v>215</v>
      </c>
      <c r="W194" s="16">
        <v>3.6</v>
      </c>
      <c r="X194" s="17">
        <v>0.3</v>
      </c>
      <c r="Y194" s="18">
        <v>0</v>
      </c>
      <c r="Z194" s="48">
        <v>0</v>
      </c>
      <c r="AA194" s="395" t="s">
        <v>389</v>
      </c>
      <c r="AB194" s="29"/>
      <c r="AG194" s="287"/>
    </row>
    <row r="195" spans="1:33" s="20" customFormat="1" x14ac:dyDescent="0.3">
      <c r="A195" s="43">
        <v>42928</v>
      </c>
      <c r="B195" s="44">
        <v>16.399999999999999</v>
      </c>
      <c r="C195" s="14">
        <v>27</v>
      </c>
      <c r="D195" s="14">
        <v>21.6</v>
      </c>
      <c r="E195" s="14">
        <v>29.6</v>
      </c>
      <c r="F195" s="14">
        <v>15.3</v>
      </c>
      <c r="G195" s="83">
        <f t="shared" si="5"/>
        <v>21.65</v>
      </c>
      <c r="H195" s="85">
        <v>21.4</v>
      </c>
      <c r="I195" s="265">
        <v>21.1</v>
      </c>
      <c r="J195" s="14">
        <v>15.1</v>
      </c>
      <c r="K195" s="85">
        <v>17.766666666666623</v>
      </c>
      <c r="L195" s="223">
        <v>99</v>
      </c>
      <c r="M195" s="34">
        <v>46</v>
      </c>
      <c r="N195" s="128">
        <v>78.831146106736654</v>
      </c>
      <c r="O195" s="136">
        <v>1014.7</v>
      </c>
      <c r="P195" s="21">
        <v>1008.9</v>
      </c>
      <c r="Q195" s="77">
        <v>1011.8320209973745</v>
      </c>
      <c r="R195" s="78">
        <v>6.1</v>
      </c>
      <c r="S195" s="68">
        <v>4.5999999999999996</v>
      </c>
      <c r="T195" s="25">
        <v>1.5</v>
      </c>
      <c r="U195" s="280" t="s">
        <v>44</v>
      </c>
      <c r="V195" s="282" t="s">
        <v>215</v>
      </c>
      <c r="W195" s="16">
        <v>39.6</v>
      </c>
      <c r="X195" s="17">
        <v>7.4</v>
      </c>
      <c r="Y195" s="18">
        <v>0</v>
      </c>
      <c r="Z195" s="48">
        <v>0</v>
      </c>
      <c r="AA195" s="395" t="s">
        <v>390</v>
      </c>
      <c r="AB195" s="29"/>
      <c r="AG195" s="287"/>
    </row>
    <row r="196" spans="1:33" s="20" customFormat="1" x14ac:dyDescent="0.3">
      <c r="A196" s="43">
        <v>42929</v>
      </c>
      <c r="B196" s="44">
        <v>18.399999999999999</v>
      </c>
      <c r="C196" s="14">
        <v>19.8</v>
      </c>
      <c r="D196" s="14">
        <v>14.7</v>
      </c>
      <c r="E196" s="14">
        <v>22.7</v>
      </c>
      <c r="F196" s="14">
        <v>10.9</v>
      </c>
      <c r="G196" s="83">
        <f t="shared" si="5"/>
        <v>16.899999999999999</v>
      </c>
      <c r="H196" s="85">
        <v>18.100000000000001</v>
      </c>
      <c r="I196" s="265">
        <v>20.2</v>
      </c>
      <c r="J196" s="14">
        <v>9.8000000000000007</v>
      </c>
      <c r="K196" s="85">
        <v>14.627272727272675</v>
      </c>
      <c r="L196" s="223">
        <v>99</v>
      </c>
      <c r="M196" s="34">
        <v>55</v>
      </c>
      <c r="N196" s="128">
        <v>80.634216177523271</v>
      </c>
      <c r="O196" s="136">
        <v>1018</v>
      </c>
      <c r="P196" s="21">
        <v>1007.3</v>
      </c>
      <c r="Q196" s="77">
        <v>1012.78496778812</v>
      </c>
      <c r="R196" s="78">
        <v>12.6</v>
      </c>
      <c r="S196" s="68">
        <v>8.1</v>
      </c>
      <c r="T196" s="25">
        <v>3.4</v>
      </c>
      <c r="U196" s="280" t="s">
        <v>45</v>
      </c>
      <c r="V196" s="283"/>
      <c r="W196" s="26">
        <v>0</v>
      </c>
      <c r="X196" s="27">
        <v>0</v>
      </c>
      <c r="Y196" s="28">
        <v>0</v>
      </c>
      <c r="Z196" s="30">
        <v>0</v>
      </c>
      <c r="AA196" s="396" t="s">
        <v>392</v>
      </c>
      <c r="AB196" s="29"/>
      <c r="AG196" s="287"/>
    </row>
    <row r="197" spans="1:33" s="20" customFormat="1" x14ac:dyDescent="0.3">
      <c r="A197" s="43">
        <v>42930</v>
      </c>
      <c r="B197" s="44">
        <v>12.8</v>
      </c>
      <c r="C197" s="14">
        <v>24.5</v>
      </c>
      <c r="D197" s="14">
        <v>16.3</v>
      </c>
      <c r="E197" s="14">
        <v>25.8</v>
      </c>
      <c r="F197" s="14">
        <v>8.8000000000000007</v>
      </c>
      <c r="G197" s="83">
        <f t="shared" si="5"/>
        <v>17.475000000000001</v>
      </c>
      <c r="H197" s="85">
        <v>17.600000000000001</v>
      </c>
      <c r="I197" s="265">
        <v>16</v>
      </c>
      <c r="J197" s="14">
        <v>8.6999999999999993</v>
      </c>
      <c r="K197" s="85">
        <v>12.326628489620566</v>
      </c>
      <c r="L197" s="223">
        <v>99</v>
      </c>
      <c r="M197" s="34">
        <v>40</v>
      </c>
      <c r="N197" s="128">
        <v>74.691481746599862</v>
      </c>
      <c r="O197" s="136">
        <v>1018.4</v>
      </c>
      <c r="P197" s="21">
        <v>1013.2</v>
      </c>
      <c r="Q197" s="77">
        <v>1016.0237652111682</v>
      </c>
      <c r="R197" s="78">
        <v>5.0999999999999996</v>
      </c>
      <c r="S197" s="68">
        <v>3.3</v>
      </c>
      <c r="T197" s="25">
        <v>1.4</v>
      </c>
      <c r="U197" s="280" t="s">
        <v>93</v>
      </c>
      <c r="V197" s="283" t="s">
        <v>215</v>
      </c>
      <c r="W197" s="26">
        <v>10.8</v>
      </c>
      <c r="X197" s="27">
        <v>6</v>
      </c>
      <c r="Y197" s="28">
        <v>0</v>
      </c>
      <c r="Z197" s="30">
        <v>0</v>
      </c>
      <c r="AA197" s="396" t="s">
        <v>229</v>
      </c>
      <c r="AB197" s="29"/>
      <c r="AG197" s="287"/>
    </row>
    <row r="198" spans="1:33" s="20" customFormat="1" x14ac:dyDescent="0.3">
      <c r="A198" s="43">
        <v>42931</v>
      </c>
      <c r="B198" s="44">
        <v>13.6</v>
      </c>
      <c r="C198" s="14">
        <v>20.6</v>
      </c>
      <c r="D198" s="14">
        <v>13.2</v>
      </c>
      <c r="E198" s="14">
        <v>23.4</v>
      </c>
      <c r="F198" s="14">
        <v>11.5</v>
      </c>
      <c r="G198" s="83">
        <f t="shared" si="5"/>
        <v>15.15</v>
      </c>
      <c r="H198" s="85">
        <v>16.600000000000001</v>
      </c>
      <c r="I198" s="265">
        <v>16.899999999999999</v>
      </c>
      <c r="J198" s="14">
        <v>11.1</v>
      </c>
      <c r="K198" s="85">
        <v>13.887258410880481</v>
      </c>
      <c r="L198" s="223">
        <v>99</v>
      </c>
      <c r="M198" s="34">
        <v>55</v>
      </c>
      <c r="N198" s="128">
        <v>84.905511811023615</v>
      </c>
      <c r="O198" s="136">
        <v>1019.2</v>
      </c>
      <c r="P198" s="21">
        <v>1013.6</v>
      </c>
      <c r="Q198" s="77">
        <v>1015.5167501789545</v>
      </c>
      <c r="R198" s="78">
        <v>9.3000000000000007</v>
      </c>
      <c r="S198" s="68">
        <v>6.1</v>
      </c>
      <c r="T198" s="25">
        <v>2.2000000000000002</v>
      </c>
      <c r="U198" s="280" t="s">
        <v>99</v>
      </c>
      <c r="V198" s="283" t="s">
        <v>215</v>
      </c>
      <c r="W198" s="26">
        <v>3.6</v>
      </c>
      <c r="X198" s="27">
        <v>1.2</v>
      </c>
      <c r="Y198" s="28">
        <v>0</v>
      </c>
      <c r="Z198" s="30">
        <v>0</v>
      </c>
      <c r="AA198" s="396" t="s">
        <v>371</v>
      </c>
      <c r="AB198" s="29"/>
      <c r="AG198" s="287"/>
    </row>
    <row r="199" spans="1:33" s="20" customFormat="1" x14ac:dyDescent="0.3">
      <c r="A199" s="43">
        <v>42932</v>
      </c>
      <c r="B199" s="44">
        <v>10.4</v>
      </c>
      <c r="C199" s="14">
        <v>25.7</v>
      </c>
      <c r="D199" s="14">
        <v>15.2</v>
      </c>
      <c r="E199" s="14">
        <v>25.7</v>
      </c>
      <c r="F199" s="14">
        <v>8.6999999999999993</v>
      </c>
      <c r="G199" s="83">
        <f t="shared" si="5"/>
        <v>16.625</v>
      </c>
      <c r="H199" s="85">
        <v>16.7</v>
      </c>
      <c r="I199" s="265">
        <v>17.100000000000001</v>
      </c>
      <c r="J199" s="14">
        <v>8.6</v>
      </c>
      <c r="K199" s="85">
        <v>12.609510086455327</v>
      </c>
      <c r="L199" s="223">
        <v>99</v>
      </c>
      <c r="M199" s="34">
        <v>44</v>
      </c>
      <c r="N199" s="128">
        <v>79.839337175792508</v>
      </c>
      <c r="O199" s="136">
        <v>1022.5</v>
      </c>
      <c r="P199" s="21">
        <v>1019</v>
      </c>
      <c r="Q199" s="77">
        <v>1020.9334293948126</v>
      </c>
      <c r="R199" s="78">
        <v>7.9</v>
      </c>
      <c r="S199" s="68">
        <v>7.7</v>
      </c>
      <c r="T199" s="25">
        <v>2</v>
      </c>
      <c r="U199" s="280" t="s">
        <v>46</v>
      </c>
      <c r="V199" s="283"/>
      <c r="W199" s="26">
        <v>0</v>
      </c>
      <c r="X199" s="27">
        <v>0</v>
      </c>
      <c r="Y199" s="28">
        <v>0</v>
      </c>
      <c r="Z199" s="30">
        <v>0</v>
      </c>
      <c r="AA199" s="396" t="s">
        <v>371</v>
      </c>
      <c r="AB199" s="29"/>
      <c r="AG199" s="287"/>
    </row>
    <row r="200" spans="1:33" s="20" customFormat="1" x14ac:dyDescent="0.3">
      <c r="A200" s="43">
        <v>42933</v>
      </c>
      <c r="B200" s="44">
        <v>10.4</v>
      </c>
      <c r="C200" s="14">
        <v>27.5</v>
      </c>
      <c r="D200" s="14">
        <v>20.6</v>
      </c>
      <c r="E200" s="14">
        <v>28.8</v>
      </c>
      <c r="F200" s="14">
        <v>8.1999999999999993</v>
      </c>
      <c r="G200" s="83">
        <f t="shared" si="5"/>
        <v>19.774999999999999</v>
      </c>
      <c r="H200" s="85">
        <v>19.100000000000001</v>
      </c>
      <c r="I200" s="265">
        <v>17.100000000000001</v>
      </c>
      <c r="J200" s="14">
        <v>8.1</v>
      </c>
      <c r="K200" s="85">
        <v>12.855011135857453</v>
      </c>
      <c r="L200" s="223">
        <v>99</v>
      </c>
      <c r="M200" s="34">
        <v>32</v>
      </c>
      <c r="N200" s="128">
        <v>74.786191536748333</v>
      </c>
      <c r="O200" s="136">
        <v>1023</v>
      </c>
      <c r="P200" s="21">
        <v>1019.4</v>
      </c>
      <c r="Q200" s="77">
        <v>1021.3293244246461</v>
      </c>
      <c r="R200" s="78">
        <v>5.7</v>
      </c>
      <c r="S200" s="68">
        <v>4.2</v>
      </c>
      <c r="T200" s="25">
        <v>1.1000000000000001</v>
      </c>
      <c r="U200" s="280" t="s">
        <v>44</v>
      </c>
      <c r="V200" s="283" t="s">
        <v>221</v>
      </c>
      <c r="W200" s="26">
        <v>0</v>
      </c>
      <c r="X200" s="27">
        <v>0</v>
      </c>
      <c r="Y200" s="28">
        <v>0</v>
      </c>
      <c r="Z200" s="30">
        <v>0</v>
      </c>
      <c r="AA200" s="396" t="s">
        <v>343</v>
      </c>
      <c r="AB200" s="29"/>
      <c r="AG200" s="287"/>
    </row>
    <row r="201" spans="1:33" s="20" customFormat="1" x14ac:dyDescent="0.3">
      <c r="A201" s="43">
        <v>42934</v>
      </c>
      <c r="B201" s="44">
        <v>17.7</v>
      </c>
      <c r="C201" s="14">
        <v>27.9</v>
      </c>
      <c r="D201" s="14">
        <v>20.8</v>
      </c>
      <c r="E201" s="14">
        <v>30.6</v>
      </c>
      <c r="F201" s="14">
        <v>15.1</v>
      </c>
      <c r="G201" s="83">
        <f t="shared" si="5"/>
        <v>21.799999999999997</v>
      </c>
      <c r="H201" s="85">
        <v>21.7</v>
      </c>
      <c r="I201" s="265">
        <v>20.6</v>
      </c>
      <c r="J201" s="14">
        <v>15</v>
      </c>
      <c r="K201" s="85">
        <v>17.269025735294036</v>
      </c>
      <c r="L201" s="223">
        <v>99</v>
      </c>
      <c r="M201" s="34">
        <v>41</v>
      </c>
      <c r="N201" s="128">
        <v>84.02022058823529</v>
      </c>
      <c r="O201" s="136">
        <v>1022.6</v>
      </c>
      <c r="P201" s="21">
        <v>1019</v>
      </c>
      <c r="Q201" s="77">
        <v>1021.1020220588223</v>
      </c>
      <c r="R201" s="78">
        <v>4.3</v>
      </c>
      <c r="S201" s="68">
        <v>3.9</v>
      </c>
      <c r="T201" s="25">
        <v>0.9</v>
      </c>
      <c r="U201" s="280" t="s">
        <v>44</v>
      </c>
      <c r="V201" s="283"/>
      <c r="W201" s="26">
        <v>0</v>
      </c>
      <c r="X201" s="27">
        <v>0</v>
      </c>
      <c r="Y201" s="28">
        <v>0</v>
      </c>
      <c r="Z201" s="30">
        <v>0</v>
      </c>
      <c r="AA201" s="396" t="s">
        <v>334</v>
      </c>
      <c r="AB201" s="29"/>
      <c r="AG201" s="287"/>
    </row>
    <row r="202" spans="1:33" s="20" customFormat="1" x14ac:dyDescent="0.3">
      <c r="A202" s="43">
        <v>42935</v>
      </c>
      <c r="B202" s="44">
        <v>16.2</v>
      </c>
      <c r="C202" s="14">
        <v>30.5</v>
      </c>
      <c r="D202" s="14">
        <v>22.9</v>
      </c>
      <c r="E202" s="14">
        <v>30.6</v>
      </c>
      <c r="F202" s="14">
        <v>14.6</v>
      </c>
      <c r="G202" s="83">
        <f t="shared" si="5"/>
        <v>23.125</v>
      </c>
      <c r="H202" s="85">
        <v>22.3</v>
      </c>
      <c r="I202" s="265">
        <v>21</v>
      </c>
      <c r="J202" s="14">
        <v>14.1</v>
      </c>
      <c r="K202" s="85">
        <v>16.673079684134947</v>
      </c>
      <c r="L202" s="223">
        <v>99</v>
      </c>
      <c r="M202" s="34">
        <v>37</v>
      </c>
      <c r="N202" s="128">
        <v>74.997128499641065</v>
      </c>
      <c r="O202" s="136">
        <v>1020.3</v>
      </c>
      <c r="P202" s="21">
        <v>1014.9</v>
      </c>
      <c r="Q202" s="77">
        <v>1018.0022254127784</v>
      </c>
      <c r="R202" s="78">
        <v>7.5</v>
      </c>
      <c r="S202" s="68">
        <v>5.0999999999999996</v>
      </c>
      <c r="T202" s="25">
        <v>1.6</v>
      </c>
      <c r="U202" s="280" t="s">
        <v>44</v>
      </c>
      <c r="V202" s="283"/>
      <c r="W202" s="26">
        <v>0</v>
      </c>
      <c r="X202" s="27">
        <v>0</v>
      </c>
      <c r="Y202" s="28">
        <v>0</v>
      </c>
      <c r="Z202" s="30">
        <v>0</v>
      </c>
      <c r="AA202" s="396" t="s">
        <v>287</v>
      </c>
      <c r="AB202" s="29"/>
      <c r="AG202" s="287"/>
    </row>
    <row r="203" spans="1:33" s="20" customFormat="1" x14ac:dyDescent="0.3">
      <c r="A203" s="43">
        <v>42936</v>
      </c>
      <c r="B203" s="44">
        <v>15.6</v>
      </c>
      <c r="C203" s="14">
        <v>31.7</v>
      </c>
      <c r="D203" s="14">
        <v>26.1</v>
      </c>
      <c r="E203" s="14">
        <v>32.299999999999997</v>
      </c>
      <c r="F203" s="14">
        <v>14.2</v>
      </c>
      <c r="G203" s="83">
        <f t="shared" si="5"/>
        <v>24.875</v>
      </c>
      <c r="H203" s="85">
        <v>23.3</v>
      </c>
      <c r="I203" s="265">
        <v>21.1</v>
      </c>
      <c r="J203" s="14">
        <v>14.1</v>
      </c>
      <c r="K203" s="85">
        <v>16.97896126760563</v>
      </c>
      <c r="L203" s="223">
        <v>99</v>
      </c>
      <c r="M203" s="34">
        <v>38</v>
      </c>
      <c r="N203" s="128">
        <v>80.669894366197184</v>
      </c>
      <c r="O203" s="136">
        <v>1015.7</v>
      </c>
      <c r="P203" s="21">
        <v>1010.1</v>
      </c>
      <c r="Q203" s="77">
        <v>1013.45897887324</v>
      </c>
      <c r="R203" s="78">
        <v>7.5</v>
      </c>
      <c r="S203" s="68">
        <v>5.8</v>
      </c>
      <c r="T203" s="25">
        <v>1.4</v>
      </c>
      <c r="U203" s="280" t="s">
        <v>88</v>
      </c>
      <c r="V203" s="283"/>
      <c r="W203" s="26">
        <v>0</v>
      </c>
      <c r="X203" s="27">
        <v>0</v>
      </c>
      <c r="Y203" s="28">
        <v>0</v>
      </c>
      <c r="Z203" s="30">
        <v>0</v>
      </c>
      <c r="AA203" s="396" t="s">
        <v>394</v>
      </c>
      <c r="AB203" s="29"/>
      <c r="AG203" s="287"/>
    </row>
    <row r="204" spans="1:33" s="20" customFormat="1" x14ac:dyDescent="0.3">
      <c r="A204" s="43">
        <v>42937</v>
      </c>
      <c r="B204" s="44">
        <v>18.100000000000001</v>
      </c>
      <c r="C204" s="14">
        <v>31.2</v>
      </c>
      <c r="D204" s="14">
        <v>21.7</v>
      </c>
      <c r="E204" s="14">
        <v>31.6</v>
      </c>
      <c r="F204" s="14">
        <v>15.7</v>
      </c>
      <c r="G204" s="83">
        <f t="shared" si="5"/>
        <v>23.174999999999997</v>
      </c>
      <c r="H204" s="85">
        <v>22.9</v>
      </c>
      <c r="I204" s="265">
        <v>22.8</v>
      </c>
      <c r="J204" s="14">
        <v>15.6</v>
      </c>
      <c r="K204" s="85">
        <v>18.846458333333327</v>
      </c>
      <c r="L204" s="223">
        <v>99</v>
      </c>
      <c r="M204" s="34">
        <v>48</v>
      </c>
      <c r="N204" s="128">
        <v>80.172916666666666</v>
      </c>
      <c r="O204" s="136">
        <v>1015.6</v>
      </c>
      <c r="P204" s="21">
        <v>1011</v>
      </c>
      <c r="Q204" s="77">
        <v>1013.1341666666646</v>
      </c>
      <c r="R204" s="78">
        <v>9.8000000000000007</v>
      </c>
      <c r="S204" s="68">
        <v>7.3</v>
      </c>
      <c r="T204" s="25">
        <v>2</v>
      </c>
      <c r="U204" s="280" t="s">
        <v>93</v>
      </c>
      <c r="V204" s="283"/>
      <c r="W204" s="26">
        <v>0</v>
      </c>
      <c r="X204" s="27">
        <v>0</v>
      </c>
      <c r="Y204" s="28">
        <v>0</v>
      </c>
      <c r="Z204" s="30">
        <v>0</v>
      </c>
      <c r="AA204" s="396" t="s">
        <v>338</v>
      </c>
      <c r="AB204" s="29"/>
      <c r="AG204" s="287"/>
    </row>
    <row r="205" spans="1:33" s="20" customFormat="1" x14ac:dyDescent="0.3">
      <c r="A205" s="43">
        <v>42938</v>
      </c>
      <c r="B205" s="44">
        <v>17</v>
      </c>
      <c r="C205" s="14">
        <v>31.2</v>
      </c>
      <c r="D205" s="14">
        <v>21.3</v>
      </c>
      <c r="E205" s="14">
        <v>31.6</v>
      </c>
      <c r="F205" s="14">
        <v>16.100000000000001</v>
      </c>
      <c r="G205" s="83">
        <f t="shared" si="5"/>
        <v>22.700000000000003</v>
      </c>
      <c r="H205" s="85">
        <v>22.3</v>
      </c>
      <c r="I205" s="265">
        <v>22.3</v>
      </c>
      <c r="J205" s="14">
        <v>15.8</v>
      </c>
      <c r="K205" s="85">
        <v>18.549435028248638</v>
      </c>
      <c r="L205" s="223">
        <v>99</v>
      </c>
      <c r="M205" s="34">
        <v>42</v>
      </c>
      <c r="N205" s="128">
        <v>81.996468926553675</v>
      </c>
      <c r="O205" s="136">
        <v>1017.1</v>
      </c>
      <c r="P205" s="21">
        <v>1014.5</v>
      </c>
      <c r="Q205" s="77">
        <v>1015.7431497175152</v>
      </c>
      <c r="R205" s="78">
        <v>4.7</v>
      </c>
      <c r="S205" s="68">
        <v>3.4</v>
      </c>
      <c r="T205" s="25">
        <v>1.1000000000000001</v>
      </c>
      <c r="U205" s="280" t="s">
        <v>46</v>
      </c>
      <c r="V205" s="283"/>
      <c r="W205" s="26">
        <v>0</v>
      </c>
      <c r="X205" s="27">
        <v>0</v>
      </c>
      <c r="Y205" s="28">
        <v>0</v>
      </c>
      <c r="Z205" s="30">
        <v>0</v>
      </c>
      <c r="AA205" s="396" t="s">
        <v>403</v>
      </c>
      <c r="AB205" s="29"/>
      <c r="AG205" s="287"/>
    </row>
    <row r="206" spans="1:33" s="20" customFormat="1" x14ac:dyDescent="0.3">
      <c r="A206" s="43">
        <v>42939</v>
      </c>
      <c r="B206" s="44">
        <v>17.899999999999999</v>
      </c>
      <c r="C206" s="14">
        <v>31.9</v>
      </c>
      <c r="D206" s="14">
        <v>20.3</v>
      </c>
      <c r="E206" s="14">
        <v>32.4</v>
      </c>
      <c r="F206" s="14">
        <v>16.3</v>
      </c>
      <c r="G206" s="83">
        <f t="shared" si="5"/>
        <v>22.6</v>
      </c>
      <c r="H206" s="85">
        <v>21.9</v>
      </c>
      <c r="I206" s="265">
        <v>23.6</v>
      </c>
      <c r="J206" s="14">
        <v>16</v>
      </c>
      <c r="K206" s="85">
        <v>19.364490674318532</v>
      </c>
      <c r="L206" s="223">
        <v>99</v>
      </c>
      <c r="M206" s="34">
        <v>48</v>
      </c>
      <c r="N206" s="128">
        <v>87.025107604017222</v>
      </c>
      <c r="O206" s="136">
        <v>1016.4</v>
      </c>
      <c r="P206" s="21">
        <v>1008.6</v>
      </c>
      <c r="Q206" s="77">
        <v>1014.4793400286978</v>
      </c>
      <c r="R206" s="78">
        <v>5.7</v>
      </c>
      <c r="S206" s="68">
        <v>3.6</v>
      </c>
      <c r="T206" s="25">
        <v>1.1000000000000001</v>
      </c>
      <c r="U206" s="280" t="s">
        <v>98</v>
      </c>
      <c r="V206" s="283" t="s">
        <v>215</v>
      </c>
      <c r="W206" s="26">
        <v>3.6</v>
      </c>
      <c r="X206" s="27">
        <v>0.6</v>
      </c>
      <c r="Y206" s="28">
        <v>0</v>
      </c>
      <c r="Z206" s="30">
        <v>0</v>
      </c>
      <c r="AA206" s="396" t="s">
        <v>402</v>
      </c>
      <c r="AB206" s="29"/>
      <c r="AG206" s="287"/>
    </row>
    <row r="207" spans="1:33" s="20" customFormat="1" x14ac:dyDescent="0.3">
      <c r="A207" s="43">
        <v>42940</v>
      </c>
      <c r="B207" s="44">
        <v>17.100000000000001</v>
      </c>
      <c r="C207" s="14">
        <v>30.1</v>
      </c>
      <c r="D207" s="14">
        <v>22.4</v>
      </c>
      <c r="E207" s="14">
        <v>31.2</v>
      </c>
      <c r="F207" s="14">
        <v>16.8</v>
      </c>
      <c r="G207" s="83">
        <f t="shared" si="5"/>
        <v>23</v>
      </c>
      <c r="H207" s="85">
        <v>23.3</v>
      </c>
      <c r="I207" s="265">
        <v>23</v>
      </c>
      <c r="J207" s="14">
        <v>16.5</v>
      </c>
      <c r="K207" s="85">
        <v>18.693257629524528</v>
      </c>
      <c r="L207" s="223">
        <v>99</v>
      </c>
      <c r="M207" s="34">
        <v>44</v>
      </c>
      <c r="N207" s="128">
        <v>79.141944641589774</v>
      </c>
      <c r="O207" s="136">
        <v>1014.7</v>
      </c>
      <c r="P207" s="21">
        <v>1002.4</v>
      </c>
      <c r="Q207" s="77">
        <v>1009.3300922640161</v>
      </c>
      <c r="R207" s="78">
        <v>7.5</v>
      </c>
      <c r="S207" s="68">
        <v>5.4</v>
      </c>
      <c r="T207" s="25">
        <v>1.5</v>
      </c>
      <c r="U207" s="280" t="s">
        <v>92</v>
      </c>
      <c r="V207" s="283" t="s">
        <v>215</v>
      </c>
      <c r="W207" s="26">
        <v>18</v>
      </c>
      <c r="X207" s="27">
        <v>14.5</v>
      </c>
      <c r="Y207" s="28">
        <v>0</v>
      </c>
      <c r="Z207" s="30">
        <v>0</v>
      </c>
      <c r="AA207" s="396" t="s">
        <v>402</v>
      </c>
      <c r="AB207" s="29"/>
      <c r="AG207" s="287"/>
    </row>
    <row r="208" spans="1:33" s="20" customFormat="1" x14ac:dyDescent="0.3">
      <c r="A208" s="43">
        <v>42941</v>
      </c>
      <c r="B208" s="44">
        <v>17.100000000000001</v>
      </c>
      <c r="C208" s="14">
        <v>20.2</v>
      </c>
      <c r="D208" s="14">
        <v>16.5</v>
      </c>
      <c r="E208" s="14">
        <v>20.8</v>
      </c>
      <c r="F208" s="14">
        <v>15.9</v>
      </c>
      <c r="G208" s="83">
        <f t="shared" si="5"/>
        <v>17.574999999999999</v>
      </c>
      <c r="H208" s="85">
        <v>18.100000000000001</v>
      </c>
      <c r="I208" s="265">
        <v>20.6</v>
      </c>
      <c r="J208" s="14">
        <v>15.7</v>
      </c>
      <c r="K208" s="85">
        <v>17.82216532553031</v>
      </c>
      <c r="L208" s="223">
        <v>99</v>
      </c>
      <c r="M208" s="34">
        <v>93</v>
      </c>
      <c r="N208" s="128">
        <v>97.520848573518649</v>
      </c>
      <c r="O208" s="136">
        <v>1003.7</v>
      </c>
      <c r="P208" s="21">
        <v>1000.7</v>
      </c>
      <c r="Q208" s="77">
        <v>1002.048427212875</v>
      </c>
      <c r="R208" s="78">
        <v>5.7</v>
      </c>
      <c r="S208" s="68">
        <v>3.5</v>
      </c>
      <c r="T208" s="25">
        <v>1.1000000000000001</v>
      </c>
      <c r="U208" s="280" t="s">
        <v>46</v>
      </c>
      <c r="V208" s="283" t="s">
        <v>215</v>
      </c>
      <c r="W208" s="26">
        <v>28.8</v>
      </c>
      <c r="X208" s="27">
        <v>19.5</v>
      </c>
      <c r="Y208" s="28">
        <v>0</v>
      </c>
      <c r="Z208" s="30">
        <v>0</v>
      </c>
      <c r="AA208" s="396" t="s">
        <v>405</v>
      </c>
      <c r="AB208" s="29"/>
      <c r="AG208" s="287"/>
    </row>
    <row r="209" spans="1:33" s="20" customFormat="1" x14ac:dyDescent="0.3">
      <c r="A209" s="43">
        <v>42942</v>
      </c>
      <c r="B209" s="44">
        <v>14.6</v>
      </c>
      <c r="C209" s="14">
        <v>22.2</v>
      </c>
      <c r="D209" s="14">
        <v>19.100000000000001</v>
      </c>
      <c r="E209" s="14">
        <v>24.4</v>
      </c>
      <c r="F209" s="14">
        <v>13.9</v>
      </c>
      <c r="G209" s="83">
        <f t="shared" si="5"/>
        <v>18.75</v>
      </c>
      <c r="H209" s="85">
        <v>18.8</v>
      </c>
      <c r="I209" s="265">
        <v>19.100000000000001</v>
      </c>
      <c r="J209" s="14">
        <v>12.6</v>
      </c>
      <c r="K209" s="85">
        <v>14.916350877192931</v>
      </c>
      <c r="L209" s="223">
        <v>99</v>
      </c>
      <c r="M209" s="34">
        <v>49</v>
      </c>
      <c r="N209" s="128">
        <v>80.265263157894736</v>
      </c>
      <c r="O209" s="136">
        <v>1006.1</v>
      </c>
      <c r="P209" s="21">
        <v>1003.3</v>
      </c>
      <c r="Q209" s="77">
        <v>1004.2055438596506</v>
      </c>
      <c r="R209" s="78">
        <v>8.6999999999999993</v>
      </c>
      <c r="S209" s="68">
        <v>6.5</v>
      </c>
      <c r="T209" s="25">
        <v>1.8</v>
      </c>
      <c r="U209" s="280" t="s">
        <v>88</v>
      </c>
      <c r="V209" s="283" t="s">
        <v>221</v>
      </c>
      <c r="W209" s="26">
        <v>0</v>
      </c>
      <c r="X209" s="27">
        <v>0</v>
      </c>
      <c r="Y209" s="28">
        <v>0</v>
      </c>
      <c r="Z209" s="30">
        <v>0</v>
      </c>
      <c r="AA209" s="396" t="s">
        <v>335</v>
      </c>
      <c r="AB209" s="29"/>
      <c r="AG209" s="287"/>
    </row>
    <row r="210" spans="1:33" s="20" customFormat="1" x14ac:dyDescent="0.3">
      <c r="A210" s="43">
        <v>42943</v>
      </c>
      <c r="B210" s="44">
        <v>14.1</v>
      </c>
      <c r="C210" s="14">
        <v>25.1</v>
      </c>
      <c r="D210" s="14">
        <v>17.399999999999999</v>
      </c>
      <c r="E210" s="14">
        <v>25.7</v>
      </c>
      <c r="F210" s="14">
        <v>12.7</v>
      </c>
      <c r="G210" s="83">
        <f t="shared" si="5"/>
        <v>18.5</v>
      </c>
      <c r="H210" s="85">
        <v>19.2</v>
      </c>
      <c r="I210" s="265">
        <v>18.600000000000001</v>
      </c>
      <c r="J210" s="14">
        <v>12.2</v>
      </c>
      <c r="K210" s="85">
        <v>14.708644067796648</v>
      </c>
      <c r="L210" s="223">
        <v>99</v>
      </c>
      <c r="M210" s="34">
        <v>46</v>
      </c>
      <c r="N210" s="128">
        <v>80.926271186440673</v>
      </c>
      <c r="O210" s="136">
        <v>1009.7</v>
      </c>
      <c r="P210" s="21">
        <v>1005.8</v>
      </c>
      <c r="Q210" s="77">
        <v>1007.2907627118627</v>
      </c>
      <c r="R210" s="78">
        <v>8.3000000000000007</v>
      </c>
      <c r="S210" s="68">
        <v>6.2</v>
      </c>
      <c r="T210" s="25">
        <v>1.7</v>
      </c>
      <c r="U210" s="280" t="s">
        <v>88</v>
      </c>
      <c r="V210" s="283" t="s">
        <v>221</v>
      </c>
      <c r="W210" s="26">
        <v>0</v>
      </c>
      <c r="X210" s="27">
        <v>0</v>
      </c>
      <c r="Y210" s="28">
        <v>0</v>
      </c>
      <c r="Z210" s="30">
        <v>0</v>
      </c>
      <c r="AA210" s="396" t="s">
        <v>335</v>
      </c>
      <c r="AB210" s="29"/>
      <c r="AG210" s="287"/>
    </row>
    <row r="211" spans="1:33" s="20" customFormat="1" x14ac:dyDescent="0.3">
      <c r="A211" s="43">
        <v>42944</v>
      </c>
      <c r="B211" s="44">
        <v>13.8</v>
      </c>
      <c r="C211" s="14">
        <v>27.4</v>
      </c>
      <c r="D211" s="14">
        <v>18.600000000000001</v>
      </c>
      <c r="E211" s="14">
        <v>28.6</v>
      </c>
      <c r="F211" s="14">
        <v>12</v>
      </c>
      <c r="G211" s="83">
        <f t="shared" si="5"/>
        <v>19.600000000000001</v>
      </c>
      <c r="H211" s="85">
        <v>19.399999999999999</v>
      </c>
      <c r="I211" s="265">
        <v>18.399999999999999</v>
      </c>
      <c r="J211" s="14">
        <v>11.5</v>
      </c>
      <c r="K211" s="85">
        <v>15.499476831091137</v>
      </c>
      <c r="L211" s="223">
        <v>99</v>
      </c>
      <c r="M211" s="34">
        <v>45</v>
      </c>
      <c r="N211" s="128">
        <v>81.43497757847534</v>
      </c>
      <c r="O211" s="136">
        <v>1013.3</v>
      </c>
      <c r="P211" s="21">
        <v>1009.3</v>
      </c>
      <c r="Q211" s="77">
        <v>1010.6292974588931</v>
      </c>
      <c r="R211" s="78">
        <v>5.7</v>
      </c>
      <c r="S211" s="68">
        <v>4.2</v>
      </c>
      <c r="T211" s="25">
        <v>1.2</v>
      </c>
      <c r="U211" s="280" t="s">
        <v>46</v>
      </c>
      <c r="V211" s="283" t="s">
        <v>215</v>
      </c>
      <c r="W211" s="26">
        <v>14.4</v>
      </c>
      <c r="X211" s="27">
        <v>2.8</v>
      </c>
      <c r="Y211" s="28">
        <v>0</v>
      </c>
      <c r="Z211" s="30">
        <v>0</v>
      </c>
      <c r="AA211" s="396" t="s">
        <v>371</v>
      </c>
      <c r="AB211" s="29"/>
      <c r="AG211" s="287"/>
    </row>
    <row r="212" spans="1:33" s="20" customFormat="1" x14ac:dyDescent="0.3">
      <c r="A212" s="43">
        <v>42945</v>
      </c>
      <c r="B212" s="44">
        <v>14.1</v>
      </c>
      <c r="C212" s="14">
        <v>28.5</v>
      </c>
      <c r="D212" s="14">
        <v>19.100000000000001</v>
      </c>
      <c r="E212" s="14">
        <v>29.1</v>
      </c>
      <c r="F212" s="14">
        <v>12.2</v>
      </c>
      <c r="G212" s="83">
        <f t="shared" si="5"/>
        <v>20.200000000000003</v>
      </c>
      <c r="H212" s="85">
        <v>20.5</v>
      </c>
      <c r="I212" s="265">
        <v>18.399999999999999</v>
      </c>
      <c r="J212" s="14">
        <v>11.6</v>
      </c>
      <c r="K212" s="85">
        <v>14.665217391304383</v>
      </c>
      <c r="L212" s="223">
        <v>99</v>
      </c>
      <c r="M212" s="34">
        <v>37</v>
      </c>
      <c r="N212" s="128">
        <v>74.240532959326785</v>
      </c>
      <c r="O212" s="136">
        <v>1018.6</v>
      </c>
      <c r="P212" s="21">
        <v>1013</v>
      </c>
      <c r="Q212" s="77">
        <v>1016.395301542776</v>
      </c>
      <c r="R212" s="78">
        <v>8.3000000000000007</v>
      </c>
      <c r="S212" s="68">
        <v>4.3</v>
      </c>
      <c r="T212" s="25">
        <v>1.8</v>
      </c>
      <c r="U212" s="280" t="s">
        <v>99</v>
      </c>
      <c r="V212" s="283"/>
      <c r="W212" s="26">
        <v>0</v>
      </c>
      <c r="X212" s="27">
        <v>0</v>
      </c>
      <c r="Y212" s="28">
        <v>0</v>
      </c>
      <c r="Z212" s="30">
        <v>0</v>
      </c>
      <c r="AA212" s="396" t="s">
        <v>287</v>
      </c>
      <c r="AB212" s="29"/>
      <c r="AG212" s="287"/>
    </row>
    <row r="213" spans="1:33" s="20" customFormat="1" x14ac:dyDescent="0.3">
      <c r="A213" s="43">
        <v>42946</v>
      </c>
      <c r="B213" s="44">
        <v>12.6</v>
      </c>
      <c r="C213" s="14">
        <v>28.9</v>
      </c>
      <c r="D213" s="14">
        <v>24.4</v>
      </c>
      <c r="E213" s="14">
        <v>30</v>
      </c>
      <c r="F213" s="14">
        <v>10.7</v>
      </c>
      <c r="G213" s="83">
        <f t="shared" si="5"/>
        <v>22.574999999999999</v>
      </c>
      <c r="H213" s="85">
        <v>21</v>
      </c>
      <c r="I213" s="265">
        <v>18.600000000000001</v>
      </c>
      <c r="J213" s="14">
        <v>10.6</v>
      </c>
      <c r="K213" s="85">
        <v>15.229469964664286</v>
      </c>
      <c r="L213" s="223">
        <v>99</v>
      </c>
      <c r="M213" s="34">
        <v>43</v>
      </c>
      <c r="N213" s="128">
        <v>73.402826855123678</v>
      </c>
      <c r="O213" s="136">
        <v>1019.8</v>
      </c>
      <c r="P213" s="21">
        <v>1015.5</v>
      </c>
      <c r="Q213" s="77">
        <v>1017.7816961130717</v>
      </c>
      <c r="R213" s="78">
        <v>7.9</v>
      </c>
      <c r="S213" s="68">
        <v>6.3</v>
      </c>
      <c r="T213" s="25">
        <v>2.2999999999999998</v>
      </c>
      <c r="U213" s="280" t="s">
        <v>88</v>
      </c>
      <c r="V213" s="283"/>
      <c r="W213" s="26">
        <v>0</v>
      </c>
      <c r="X213" s="27">
        <v>0</v>
      </c>
      <c r="Y213" s="28">
        <v>0</v>
      </c>
      <c r="Z213" s="30">
        <v>0</v>
      </c>
      <c r="AA213" s="396" t="s">
        <v>349</v>
      </c>
      <c r="AB213" s="29"/>
      <c r="AG213" s="287"/>
    </row>
    <row r="214" spans="1:33" s="20" customFormat="1" ht="15" thickBot="1" x14ac:dyDescent="0.35">
      <c r="A214" s="43">
        <v>42947</v>
      </c>
      <c r="B214" s="46">
        <v>16.5</v>
      </c>
      <c r="C214" s="22">
        <v>32.1</v>
      </c>
      <c r="D214" s="22">
        <v>23.1</v>
      </c>
      <c r="E214" s="22">
        <v>32.799999999999997</v>
      </c>
      <c r="F214" s="22">
        <v>14.4</v>
      </c>
      <c r="G214" s="22">
        <f t="shared" si="5"/>
        <v>23.700000000000003</v>
      </c>
      <c r="H214" s="86">
        <v>23.7</v>
      </c>
      <c r="I214" s="266">
        <v>21.5</v>
      </c>
      <c r="J214" s="22">
        <v>14.3</v>
      </c>
      <c r="K214" s="86">
        <v>18.279468772433631</v>
      </c>
      <c r="L214" s="224">
        <v>99</v>
      </c>
      <c r="M214" s="221">
        <v>41</v>
      </c>
      <c r="N214" s="222">
        <v>76.208901651112711</v>
      </c>
      <c r="O214" s="137">
        <v>1021</v>
      </c>
      <c r="P214" s="75">
        <v>1017.3</v>
      </c>
      <c r="Q214" s="220">
        <v>1018.520100502511</v>
      </c>
      <c r="R214" s="80">
        <v>7.9</v>
      </c>
      <c r="S214" s="70">
        <v>5.8</v>
      </c>
      <c r="T214" s="47">
        <v>1.7</v>
      </c>
      <c r="U214" s="284" t="s">
        <v>88</v>
      </c>
      <c r="V214" s="285"/>
      <c r="W214" s="49">
        <v>0</v>
      </c>
      <c r="X214" s="50">
        <v>0</v>
      </c>
      <c r="Y214" s="51">
        <v>0</v>
      </c>
      <c r="Z214" s="52">
        <v>0</v>
      </c>
      <c r="AA214" s="397" t="s">
        <v>406</v>
      </c>
      <c r="AB214" s="29"/>
      <c r="AG214" s="287"/>
    </row>
    <row r="215" spans="1:33" s="38" customFormat="1" x14ac:dyDescent="0.3">
      <c r="A215" s="43">
        <v>42948</v>
      </c>
      <c r="B215" s="82">
        <v>17.899999999999999</v>
      </c>
      <c r="C215" s="33">
        <v>33.799999999999997</v>
      </c>
      <c r="D215" s="33">
        <v>26.3</v>
      </c>
      <c r="E215" s="33">
        <v>34.4</v>
      </c>
      <c r="F215" s="33">
        <v>17</v>
      </c>
      <c r="G215" s="83">
        <f t="shared" si="5"/>
        <v>26.074999999999999</v>
      </c>
      <c r="H215" s="90">
        <v>25.6</v>
      </c>
      <c r="I215" s="33">
        <v>24.5</v>
      </c>
      <c r="J215" s="33">
        <v>16.5</v>
      </c>
      <c r="K215" s="90">
        <v>19.931322505800477</v>
      </c>
      <c r="L215" s="133">
        <v>99</v>
      </c>
      <c r="M215" s="34">
        <v>44</v>
      </c>
      <c r="N215" s="128">
        <v>76.794276875483376</v>
      </c>
      <c r="O215" s="138">
        <v>1022.5</v>
      </c>
      <c r="P215" s="35">
        <v>1019</v>
      </c>
      <c r="Q215" s="77">
        <v>1020.7571539056453</v>
      </c>
      <c r="R215" s="130">
        <v>7.2</v>
      </c>
      <c r="S215" s="129">
        <v>5.0999999999999996</v>
      </c>
      <c r="T215" s="36">
        <v>1.7</v>
      </c>
      <c r="U215" s="278" t="s">
        <v>44</v>
      </c>
      <c r="V215" s="286"/>
      <c r="W215" s="123">
        <v>0</v>
      </c>
      <c r="X215" s="124">
        <v>0</v>
      </c>
      <c r="Y215" s="125">
        <v>0</v>
      </c>
      <c r="Z215" s="131">
        <v>0</v>
      </c>
      <c r="AA215" s="394" t="s">
        <v>300</v>
      </c>
      <c r="AB215" s="37"/>
      <c r="AG215" s="45"/>
    </row>
    <row r="216" spans="1:33" s="20" customFormat="1" x14ac:dyDescent="0.3">
      <c r="A216" s="43">
        <v>42949</v>
      </c>
      <c r="B216" s="44">
        <v>19.5</v>
      </c>
      <c r="C216" s="14">
        <v>34.200000000000003</v>
      </c>
      <c r="D216" s="14">
        <v>23.7</v>
      </c>
      <c r="E216" s="14">
        <v>34.5</v>
      </c>
      <c r="F216" s="14">
        <v>17.3</v>
      </c>
      <c r="G216" s="83">
        <f t="shared" si="5"/>
        <v>25.274999999999999</v>
      </c>
      <c r="H216" s="85">
        <v>25.8</v>
      </c>
      <c r="I216" s="33">
        <v>22.9</v>
      </c>
      <c r="J216" s="33">
        <v>16</v>
      </c>
      <c r="K216" s="90">
        <v>19.124928160919549</v>
      </c>
      <c r="L216" s="133">
        <v>99</v>
      </c>
      <c r="M216" s="34">
        <v>34</v>
      </c>
      <c r="N216" s="128">
        <v>71.914511494252878</v>
      </c>
      <c r="O216" s="136">
        <v>1020.2</v>
      </c>
      <c r="P216" s="21">
        <v>1016.9</v>
      </c>
      <c r="Q216" s="77">
        <v>1018.8293821839121</v>
      </c>
      <c r="R216" s="78">
        <v>9.8000000000000007</v>
      </c>
      <c r="S216" s="68">
        <v>7.5</v>
      </c>
      <c r="T216" s="25">
        <v>2.5</v>
      </c>
      <c r="U216" s="280" t="s">
        <v>88</v>
      </c>
      <c r="V216" s="281"/>
      <c r="W216" s="16">
        <v>0</v>
      </c>
      <c r="X216" s="17">
        <v>0</v>
      </c>
      <c r="Y216" s="18">
        <v>0</v>
      </c>
      <c r="Z216" s="48">
        <v>0</v>
      </c>
      <c r="AA216" s="395" t="s">
        <v>343</v>
      </c>
      <c r="AB216" s="29"/>
      <c r="AG216" s="287"/>
    </row>
    <row r="217" spans="1:33" s="20" customFormat="1" x14ac:dyDescent="0.3">
      <c r="A217" s="43">
        <v>42950</v>
      </c>
      <c r="B217" s="44">
        <v>18.7</v>
      </c>
      <c r="C217" s="14">
        <v>35.200000000000003</v>
      </c>
      <c r="D217" s="14">
        <v>25.3</v>
      </c>
      <c r="E217" s="14">
        <v>35.9</v>
      </c>
      <c r="F217" s="14">
        <v>17.100000000000001</v>
      </c>
      <c r="G217" s="83">
        <f t="shared" si="5"/>
        <v>26.125</v>
      </c>
      <c r="H217" s="85">
        <v>26.3</v>
      </c>
      <c r="I217" s="33">
        <v>23.8</v>
      </c>
      <c r="J217" s="33">
        <v>16.600000000000001</v>
      </c>
      <c r="K217" s="90">
        <v>20.549355572403346</v>
      </c>
      <c r="L217" s="133">
        <v>99</v>
      </c>
      <c r="M217" s="34">
        <v>41</v>
      </c>
      <c r="N217" s="128">
        <v>74.603487490523122</v>
      </c>
      <c r="O217" s="136">
        <v>1019.4</v>
      </c>
      <c r="P217" s="21">
        <v>1012.9</v>
      </c>
      <c r="Q217" s="77">
        <v>1016.4981804397266</v>
      </c>
      <c r="R217" s="78">
        <v>7.5</v>
      </c>
      <c r="S217" s="68">
        <v>4.7</v>
      </c>
      <c r="T217" s="25">
        <v>1.4</v>
      </c>
      <c r="U217" s="280" t="s">
        <v>44</v>
      </c>
      <c r="V217" s="281"/>
      <c r="W217" s="16">
        <v>0</v>
      </c>
      <c r="X217" s="17">
        <v>0</v>
      </c>
      <c r="Y217" s="18">
        <v>0</v>
      </c>
      <c r="Z217" s="48">
        <v>0</v>
      </c>
      <c r="AA217" s="395" t="s">
        <v>343</v>
      </c>
      <c r="AB217" s="29"/>
      <c r="AG217" s="287"/>
    </row>
    <row r="218" spans="1:33" s="20" customFormat="1" x14ac:dyDescent="0.3">
      <c r="A218" s="43">
        <v>42951</v>
      </c>
      <c r="B218" s="44">
        <v>20.3</v>
      </c>
      <c r="C218" s="14">
        <v>34.4</v>
      </c>
      <c r="D218" s="14">
        <v>24.3</v>
      </c>
      <c r="E218" s="14">
        <v>35.6</v>
      </c>
      <c r="F218" s="14">
        <v>18.2</v>
      </c>
      <c r="G218" s="83">
        <f t="shared" si="5"/>
        <v>25.825000000000003</v>
      </c>
      <c r="H218" s="85">
        <v>26.1</v>
      </c>
      <c r="I218" s="33">
        <v>25.1</v>
      </c>
      <c r="J218" s="33">
        <v>19.600000000000001</v>
      </c>
      <c r="K218" s="90">
        <v>21.894041867954929</v>
      </c>
      <c r="L218" s="133">
        <v>99</v>
      </c>
      <c r="M218" s="34">
        <v>43</v>
      </c>
      <c r="N218" s="128">
        <v>80.223027375201283</v>
      </c>
      <c r="O218" s="136">
        <v>1015.6</v>
      </c>
      <c r="P218" s="21">
        <v>1009.1</v>
      </c>
      <c r="Q218" s="77">
        <v>1013.4120772946831</v>
      </c>
      <c r="R218" s="79">
        <v>6.5</v>
      </c>
      <c r="S218" s="69">
        <v>4.5</v>
      </c>
      <c r="T218" s="19">
        <v>1.5</v>
      </c>
      <c r="U218" s="280" t="s">
        <v>88</v>
      </c>
      <c r="V218" s="282" t="s">
        <v>221</v>
      </c>
      <c r="W218" s="16">
        <v>0</v>
      </c>
      <c r="X218" s="17">
        <v>0</v>
      </c>
      <c r="Y218" s="18">
        <v>0</v>
      </c>
      <c r="Z218" s="48">
        <v>0</v>
      </c>
      <c r="AA218" s="395" t="s">
        <v>338</v>
      </c>
      <c r="AB218" s="29"/>
      <c r="AG218" s="287"/>
    </row>
    <row r="219" spans="1:33" s="20" customFormat="1" ht="28.8" x14ac:dyDescent="0.3">
      <c r="A219" s="43">
        <v>42952</v>
      </c>
      <c r="B219" s="44">
        <v>21.2</v>
      </c>
      <c r="C219" s="14">
        <v>32.299999999999997</v>
      </c>
      <c r="D219" s="14">
        <v>22.7</v>
      </c>
      <c r="E219" s="14">
        <v>35.5</v>
      </c>
      <c r="F219" s="14">
        <v>18.399999999999999</v>
      </c>
      <c r="G219" s="71">
        <f t="shared" si="5"/>
        <v>24.725000000000001</v>
      </c>
      <c r="H219" s="85">
        <v>26.2</v>
      </c>
      <c r="I219" s="33">
        <v>24.2</v>
      </c>
      <c r="J219" s="33">
        <v>19.5</v>
      </c>
      <c r="K219" s="90">
        <v>21.594974874371882</v>
      </c>
      <c r="L219" s="133">
        <v>99</v>
      </c>
      <c r="M219" s="34">
        <v>43</v>
      </c>
      <c r="N219" s="128">
        <v>72.451256281407041</v>
      </c>
      <c r="O219" s="136">
        <v>1015.1</v>
      </c>
      <c r="P219" s="21">
        <v>1012.8</v>
      </c>
      <c r="Q219" s="77">
        <v>1014.0159798994966</v>
      </c>
      <c r="R219" s="78">
        <v>4.7</v>
      </c>
      <c r="S219" s="68">
        <v>3.4</v>
      </c>
      <c r="T219" s="25">
        <v>1.4</v>
      </c>
      <c r="U219" s="280" t="s">
        <v>93</v>
      </c>
      <c r="V219" s="282" t="s">
        <v>245</v>
      </c>
      <c r="W219" s="16">
        <v>0</v>
      </c>
      <c r="X219" s="17">
        <v>9.5</v>
      </c>
      <c r="Y219" s="18">
        <v>0</v>
      </c>
      <c r="Z219" s="48">
        <v>0</v>
      </c>
      <c r="AA219" s="395" t="s">
        <v>409</v>
      </c>
      <c r="AB219" s="29"/>
      <c r="AG219" s="287"/>
    </row>
    <row r="220" spans="1:33" s="20" customFormat="1" x14ac:dyDescent="0.3">
      <c r="A220" s="43">
        <v>42953</v>
      </c>
      <c r="B220" s="44">
        <v>19.7</v>
      </c>
      <c r="C220" s="14">
        <v>30.5</v>
      </c>
      <c r="D220" s="14">
        <v>20</v>
      </c>
      <c r="E220" s="14">
        <v>32.299999999999997</v>
      </c>
      <c r="F220" s="14">
        <v>17.899999999999999</v>
      </c>
      <c r="G220" s="71">
        <f t="shared" si="5"/>
        <v>22.55</v>
      </c>
      <c r="H220" s="85">
        <v>23.7</v>
      </c>
      <c r="I220" s="33">
        <v>24.4</v>
      </c>
      <c r="J220" s="33">
        <v>16.5</v>
      </c>
      <c r="K220" s="90">
        <v>20.030458015267214</v>
      </c>
      <c r="L220" s="133">
        <v>99</v>
      </c>
      <c r="M220" s="34">
        <v>49</v>
      </c>
      <c r="N220" s="128">
        <v>80.433587786259537</v>
      </c>
      <c r="O220" s="136">
        <v>1020.6</v>
      </c>
      <c r="P220" s="21">
        <v>1014.2</v>
      </c>
      <c r="Q220" s="77">
        <v>1016.7484732824406</v>
      </c>
      <c r="R220" s="78">
        <v>10.1</v>
      </c>
      <c r="S220" s="68">
        <v>6.8</v>
      </c>
      <c r="T220" s="25">
        <v>2.2999999999999998</v>
      </c>
      <c r="U220" s="280" t="s">
        <v>45</v>
      </c>
      <c r="V220" s="282" t="s">
        <v>215</v>
      </c>
      <c r="W220" s="16">
        <v>10.8</v>
      </c>
      <c r="X220" s="17">
        <v>7.8</v>
      </c>
      <c r="Y220" s="18">
        <v>0</v>
      </c>
      <c r="Z220" s="48">
        <v>0</v>
      </c>
      <c r="AA220" s="395" t="s">
        <v>412</v>
      </c>
      <c r="AB220" s="29"/>
      <c r="AG220" s="287"/>
    </row>
    <row r="221" spans="1:33" s="20" customFormat="1" x14ac:dyDescent="0.3">
      <c r="A221" s="43">
        <v>42954</v>
      </c>
      <c r="B221" s="44">
        <v>15.7</v>
      </c>
      <c r="C221" s="14">
        <v>16.2</v>
      </c>
      <c r="D221" s="14">
        <v>14.5</v>
      </c>
      <c r="E221" s="14">
        <v>17.899999999999999</v>
      </c>
      <c r="F221" s="14">
        <v>11.7</v>
      </c>
      <c r="G221" s="71">
        <f t="shared" si="5"/>
        <v>15.225</v>
      </c>
      <c r="H221" s="85">
        <v>15.7</v>
      </c>
      <c r="I221" s="33">
        <v>17.399999999999999</v>
      </c>
      <c r="J221" s="33">
        <v>11.4</v>
      </c>
      <c r="K221" s="90">
        <v>15.066887417218554</v>
      </c>
      <c r="L221" s="133">
        <v>99</v>
      </c>
      <c r="M221" s="34">
        <v>92</v>
      </c>
      <c r="N221" s="128">
        <v>97.255439924314103</v>
      </c>
      <c r="O221" s="136">
        <v>1022.8</v>
      </c>
      <c r="P221" s="21">
        <v>1019.2</v>
      </c>
      <c r="Q221" s="77">
        <v>1021.6947019867548</v>
      </c>
      <c r="R221" s="78">
        <v>6.5</v>
      </c>
      <c r="S221" s="68">
        <v>5.7</v>
      </c>
      <c r="T221" s="25">
        <v>2.1</v>
      </c>
      <c r="U221" s="280" t="s">
        <v>45</v>
      </c>
      <c r="V221" s="282" t="s">
        <v>215</v>
      </c>
      <c r="W221" s="16">
        <v>10.8</v>
      </c>
      <c r="X221" s="17">
        <v>11</v>
      </c>
      <c r="Y221" s="18">
        <v>0</v>
      </c>
      <c r="Z221" s="48">
        <v>0</v>
      </c>
      <c r="AA221" s="395" t="s">
        <v>327</v>
      </c>
      <c r="AB221" s="29"/>
      <c r="AG221" s="287"/>
    </row>
    <row r="222" spans="1:33" s="20" customFormat="1" x14ac:dyDescent="0.3">
      <c r="A222" s="43">
        <v>42955</v>
      </c>
      <c r="B222" s="44">
        <v>12.6</v>
      </c>
      <c r="C222" s="14">
        <v>26.8</v>
      </c>
      <c r="D222" s="14">
        <v>19.600000000000001</v>
      </c>
      <c r="E222" s="14">
        <v>27.3</v>
      </c>
      <c r="F222" s="14">
        <v>10</v>
      </c>
      <c r="G222" s="71">
        <f t="shared" si="5"/>
        <v>19.649999999999999</v>
      </c>
      <c r="H222" s="85">
        <v>18.899999999999999</v>
      </c>
      <c r="I222" s="33">
        <v>18.8</v>
      </c>
      <c r="J222" s="33">
        <v>9.9</v>
      </c>
      <c r="K222" s="90">
        <v>15.160833333333326</v>
      </c>
      <c r="L222" s="133">
        <v>99</v>
      </c>
      <c r="M222" s="34">
        <v>53</v>
      </c>
      <c r="N222" s="128">
        <v>81.293750000000003</v>
      </c>
      <c r="O222" s="136">
        <v>1022.7</v>
      </c>
      <c r="P222" s="21">
        <v>1016.9</v>
      </c>
      <c r="Q222" s="77">
        <v>1019.6281944444449</v>
      </c>
      <c r="R222" s="78">
        <v>6.5</v>
      </c>
      <c r="S222" s="68">
        <v>4.3</v>
      </c>
      <c r="T222" s="25">
        <v>1.5</v>
      </c>
      <c r="U222" s="280" t="s">
        <v>43</v>
      </c>
      <c r="V222" s="282"/>
      <c r="W222" s="16">
        <v>0</v>
      </c>
      <c r="X222" s="17">
        <v>0</v>
      </c>
      <c r="Y222" s="18">
        <v>0</v>
      </c>
      <c r="Z222" s="48">
        <v>0</v>
      </c>
      <c r="AA222" s="395" t="s">
        <v>289</v>
      </c>
      <c r="AB222" s="29"/>
      <c r="AG222" s="287"/>
    </row>
    <row r="223" spans="1:33" s="20" customFormat="1" x14ac:dyDescent="0.3">
      <c r="A223" s="43">
        <v>42956</v>
      </c>
      <c r="B223" s="44">
        <v>16</v>
      </c>
      <c r="C223" s="14">
        <v>30.4</v>
      </c>
      <c r="D223" s="14">
        <v>25</v>
      </c>
      <c r="E223" s="14">
        <v>31</v>
      </c>
      <c r="F223" s="14">
        <v>15.2</v>
      </c>
      <c r="G223" s="71">
        <f t="shared" si="5"/>
        <v>24.1</v>
      </c>
      <c r="H223" s="85">
        <v>23.3</v>
      </c>
      <c r="I223" s="33">
        <v>22.5</v>
      </c>
      <c r="J223" s="33">
        <v>15.1</v>
      </c>
      <c r="K223" s="90">
        <v>19.456226971260055</v>
      </c>
      <c r="L223" s="133">
        <v>99</v>
      </c>
      <c r="M223" s="34">
        <v>56</v>
      </c>
      <c r="N223" s="128">
        <v>82.597641857037587</v>
      </c>
      <c r="O223" s="136">
        <v>1020</v>
      </c>
      <c r="P223" s="21">
        <v>1017.9</v>
      </c>
      <c r="Q223" s="77">
        <v>1018.9232129697878</v>
      </c>
      <c r="R223" s="78">
        <v>7.5</v>
      </c>
      <c r="S223" s="68">
        <v>5.4</v>
      </c>
      <c r="T223" s="25">
        <v>1.9</v>
      </c>
      <c r="U223" s="280" t="s">
        <v>44</v>
      </c>
      <c r="V223" s="282"/>
      <c r="W223" s="16">
        <v>0</v>
      </c>
      <c r="X223" s="17">
        <v>0</v>
      </c>
      <c r="Y223" s="18">
        <v>0</v>
      </c>
      <c r="Z223" s="48">
        <v>0</v>
      </c>
      <c r="AA223" s="395" t="s">
        <v>413</v>
      </c>
      <c r="AB223" s="29"/>
      <c r="AG223" s="287"/>
    </row>
    <row r="224" spans="1:33" s="20" customFormat="1" x14ac:dyDescent="0.3">
      <c r="A224" s="43">
        <v>42957</v>
      </c>
      <c r="B224" s="44">
        <v>19.7</v>
      </c>
      <c r="C224" s="14">
        <v>31.5</v>
      </c>
      <c r="D224" s="14">
        <v>23</v>
      </c>
      <c r="E224" s="14">
        <v>34.1</v>
      </c>
      <c r="F224" s="14">
        <v>18.7</v>
      </c>
      <c r="G224" s="71">
        <f t="shared" si="5"/>
        <v>24.3</v>
      </c>
      <c r="H224" s="85">
        <v>25.6</v>
      </c>
      <c r="I224" s="33">
        <v>24.7</v>
      </c>
      <c r="J224" s="33">
        <v>18.600000000000001</v>
      </c>
      <c r="K224" s="90">
        <v>21.232003988035867</v>
      </c>
      <c r="L224" s="133">
        <v>99</v>
      </c>
      <c r="M224" s="34">
        <v>53</v>
      </c>
      <c r="N224" s="128">
        <v>85.658025922233307</v>
      </c>
      <c r="O224" s="136">
        <v>1019.8</v>
      </c>
      <c r="P224" s="21">
        <v>1015.9</v>
      </c>
      <c r="Q224" s="77">
        <v>1018.2951146560306</v>
      </c>
      <c r="R224" s="78">
        <v>6.1</v>
      </c>
      <c r="S224" s="68">
        <v>5</v>
      </c>
      <c r="T224" s="25">
        <v>1.3</v>
      </c>
      <c r="U224" s="280" t="s">
        <v>44</v>
      </c>
      <c r="V224" s="282"/>
      <c r="W224" s="16">
        <v>0</v>
      </c>
      <c r="X224" s="17">
        <v>0</v>
      </c>
      <c r="Y224" s="18">
        <v>0</v>
      </c>
      <c r="Z224" s="48">
        <v>0</v>
      </c>
      <c r="AA224" s="395" t="s">
        <v>414</v>
      </c>
      <c r="AB224" s="29"/>
      <c r="AG224" s="287"/>
    </row>
    <row r="225" spans="1:33" s="20" customFormat="1" ht="28.8" x14ac:dyDescent="0.3">
      <c r="A225" s="43">
        <v>42958</v>
      </c>
      <c r="B225" s="44">
        <v>20.7</v>
      </c>
      <c r="C225" s="14">
        <v>33</v>
      </c>
      <c r="D225" s="14">
        <v>23.8</v>
      </c>
      <c r="E225" s="14">
        <v>33.799999999999997</v>
      </c>
      <c r="F225" s="14">
        <v>19.600000000000001</v>
      </c>
      <c r="G225" s="71">
        <f t="shared" si="5"/>
        <v>25.325000000000003</v>
      </c>
      <c r="H225" s="85">
        <v>25.7</v>
      </c>
      <c r="I225" s="33">
        <v>24.9</v>
      </c>
      <c r="J225" s="33">
        <v>17.399999999999999</v>
      </c>
      <c r="K225" s="90">
        <v>20.513175122749608</v>
      </c>
      <c r="L225" s="133">
        <v>99</v>
      </c>
      <c r="M225" s="34">
        <v>39</v>
      </c>
      <c r="N225" s="128">
        <v>81.133387888707034</v>
      </c>
      <c r="O225" s="136">
        <v>1017.3</v>
      </c>
      <c r="P225" s="21">
        <v>1010.7</v>
      </c>
      <c r="Q225" s="77">
        <v>1014.566939443535</v>
      </c>
      <c r="R225" s="78">
        <v>7.5</v>
      </c>
      <c r="S225" s="68">
        <v>6.3</v>
      </c>
      <c r="T225" s="25">
        <v>1.7</v>
      </c>
      <c r="U225" s="280" t="s">
        <v>44</v>
      </c>
      <c r="V225" s="282"/>
      <c r="W225" s="16">
        <v>0</v>
      </c>
      <c r="X225" s="17">
        <v>0</v>
      </c>
      <c r="Y225" s="18">
        <v>0</v>
      </c>
      <c r="Z225" s="48">
        <v>0</v>
      </c>
      <c r="AA225" s="395" t="s">
        <v>415</v>
      </c>
      <c r="AB225" s="29"/>
      <c r="AG225" s="287"/>
    </row>
    <row r="226" spans="1:33" s="20" customFormat="1" x14ac:dyDescent="0.3">
      <c r="A226" s="43">
        <v>42959</v>
      </c>
      <c r="B226" s="44">
        <v>18</v>
      </c>
      <c r="C226" s="14">
        <v>32</v>
      </c>
      <c r="D226" s="14">
        <v>19.3</v>
      </c>
      <c r="E226" s="14">
        <v>32.799999999999997</v>
      </c>
      <c r="F226" s="14">
        <v>17.399999999999999</v>
      </c>
      <c r="G226" s="71">
        <f t="shared" si="5"/>
        <v>22.15</v>
      </c>
      <c r="H226" s="85">
        <v>23.2</v>
      </c>
      <c r="I226" s="33">
        <v>23.8</v>
      </c>
      <c r="J226" s="33">
        <v>15.9</v>
      </c>
      <c r="K226" s="90">
        <v>19.119510385756719</v>
      </c>
      <c r="L226" s="133">
        <v>99</v>
      </c>
      <c r="M226" s="34">
        <v>48</v>
      </c>
      <c r="N226" s="128">
        <v>81.606824925816028</v>
      </c>
      <c r="O226" s="136">
        <v>1017.2</v>
      </c>
      <c r="P226" s="21">
        <v>1010.3</v>
      </c>
      <c r="Q226" s="77">
        <v>1011.6850148367939</v>
      </c>
      <c r="R226" s="78">
        <v>9.3000000000000007</v>
      </c>
      <c r="S226" s="68">
        <v>6.9</v>
      </c>
      <c r="T226" s="25">
        <v>2.2999999999999998</v>
      </c>
      <c r="U226" s="280" t="s">
        <v>46</v>
      </c>
      <c r="V226" s="282" t="s">
        <v>215</v>
      </c>
      <c r="W226" s="16">
        <v>28.8</v>
      </c>
      <c r="X226" s="17">
        <v>27</v>
      </c>
      <c r="Y226" s="18">
        <v>0</v>
      </c>
      <c r="Z226" s="48">
        <v>0</v>
      </c>
      <c r="AA226" s="395" t="s">
        <v>338</v>
      </c>
      <c r="AB226" s="29"/>
      <c r="AG226" s="287"/>
    </row>
    <row r="227" spans="1:33" s="20" customFormat="1" x14ac:dyDescent="0.3">
      <c r="A227" s="43">
        <v>42960</v>
      </c>
      <c r="B227" s="44">
        <v>15.5</v>
      </c>
      <c r="C227" s="14">
        <v>17.600000000000001</v>
      </c>
      <c r="D227" s="14">
        <v>15.7</v>
      </c>
      <c r="E227" s="14">
        <v>18.5</v>
      </c>
      <c r="F227" s="14">
        <v>15.1</v>
      </c>
      <c r="G227" s="71">
        <f t="shared" si="5"/>
        <v>16.125</v>
      </c>
      <c r="H227" s="85">
        <v>16.7</v>
      </c>
      <c r="I227" s="33">
        <v>16.8</v>
      </c>
      <c r="J227" s="33">
        <v>14.1</v>
      </c>
      <c r="K227" s="90">
        <v>15.31631153563556</v>
      </c>
      <c r="L227" s="133">
        <v>99</v>
      </c>
      <c r="M227" s="34">
        <v>77</v>
      </c>
      <c r="N227" s="128">
        <v>91.75385745775165</v>
      </c>
      <c r="O227" s="136">
        <v>1020.7</v>
      </c>
      <c r="P227" s="21">
        <v>1013.6</v>
      </c>
      <c r="Q227" s="77">
        <v>1017.5793534166056</v>
      </c>
      <c r="R227" s="78">
        <v>7.2</v>
      </c>
      <c r="S227" s="68">
        <v>4.7</v>
      </c>
      <c r="T227" s="25">
        <v>2.1</v>
      </c>
      <c r="U227" s="280" t="s">
        <v>99</v>
      </c>
      <c r="V227" s="283"/>
      <c r="W227" s="26">
        <v>0</v>
      </c>
      <c r="X227" s="27">
        <v>0</v>
      </c>
      <c r="Y227" s="28">
        <v>0</v>
      </c>
      <c r="Z227" s="30">
        <v>0</v>
      </c>
      <c r="AA227" s="396" t="s">
        <v>427</v>
      </c>
      <c r="AB227" s="29"/>
      <c r="AG227" s="287"/>
    </row>
    <row r="228" spans="1:33" s="20" customFormat="1" x14ac:dyDescent="0.3">
      <c r="A228" s="43">
        <v>42961</v>
      </c>
      <c r="B228" s="44">
        <v>14.6</v>
      </c>
      <c r="C228" s="14">
        <v>27.7</v>
      </c>
      <c r="D228" s="14">
        <v>18.100000000000001</v>
      </c>
      <c r="E228" s="14">
        <v>28</v>
      </c>
      <c r="F228" s="14">
        <v>13.6</v>
      </c>
      <c r="G228" s="71">
        <f t="shared" si="5"/>
        <v>19.625</v>
      </c>
      <c r="H228" s="85">
        <v>20.5</v>
      </c>
      <c r="I228" s="33">
        <v>17.899999999999999</v>
      </c>
      <c r="J228" s="33">
        <v>13.4</v>
      </c>
      <c r="K228" s="90">
        <v>15.574999999999996</v>
      </c>
      <c r="L228" s="133">
        <v>99</v>
      </c>
      <c r="M228" s="34">
        <v>45</v>
      </c>
      <c r="N228" s="128">
        <v>81.151111111111106</v>
      </c>
      <c r="O228" s="136">
        <v>1023.8</v>
      </c>
      <c r="P228" s="21">
        <v>1020.3</v>
      </c>
      <c r="Q228" s="77">
        <v>1021.4998888888889</v>
      </c>
      <c r="R228" s="78">
        <v>9.8000000000000007</v>
      </c>
      <c r="S228" s="68">
        <v>7</v>
      </c>
      <c r="T228" s="25">
        <v>1.9</v>
      </c>
      <c r="U228" s="280" t="s">
        <v>92</v>
      </c>
      <c r="V228" s="283"/>
      <c r="W228" s="26">
        <v>0</v>
      </c>
      <c r="X228" s="27">
        <v>0</v>
      </c>
      <c r="Y228" s="28">
        <v>0</v>
      </c>
      <c r="Z228" s="30">
        <v>0</v>
      </c>
      <c r="AA228" s="396" t="s">
        <v>406</v>
      </c>
      <c r="AB228" s="29"/>
      <c r="AG228" s="287"/>
    </row>
    <row r="229" spans="1:33" s="20" customFormat="1" x14ac:dyDescent="0.3">
      <c r="A229" s="43">
        <v>42962</v>
      </c>
      <c r="B229" s="44">
        <v>11.7</v>
      </c>
      <c r="C229" s="14">
        <v>29.2</v>
      </c>
      <c r="D229" s="14">
        <v>18.399999999999999</v>
      </c>
      <c r="E229" s="14">
        <v>29.6</v>
      </c>
      <c r="F229" s="14">
        <v>10.6</v>
      </c>
      <c r="G229" s="71">
        <f t="shared" si="5"/>
        <v>19.424999999999997</v>
      </c>
      <c r="H229" s="85">
        <v>19.899999999999999</v>
      </c>
      <c r="I229" s="33">
        <v>17.2</v>
      </c>
      <c r="J229" s="33">
        <v>10.5</v>
      </c>
      <c r="K229" s="90">
        <v>14.014266666666687</v>
      </c>
      <c r="L229" s="133">
        <v>99</v>
      </c>
      <c r="M229" s="34">
        <v>40</v>
      </c>
      <c r="N229" s="128">
        <v>75.751999999999995</v>
      </c>
      <c r="O229" s="136">
        <v>1024</v>
      </c>
      <c r="P229" s="21">
        <v>1020.9</v>
      </c>
      <c r="Q229" s="77">
        <v>1022.8877333333345</v>
      </c>
      <c r="R229" s="78">
        <v>6.9</v>
      </c>
      <c r="S229" s="68">
        <v>5.5</v>
      </c>
      <c r="T229" s="25">
        <v>1.7</v>
      </c>
      <c r="U229" s="280" t="s">
        <v>92</v>
      </c>
      <c r="V229" s="283"/>
      <c r="W229" s="26">
        <v>0</v>
      </c>
      <c r="X229" s="27">
        <v>0</v>
      </c>
      <c r="Y229" s="28">
        <v>0</v>
      </c>
      <c r="Z229" s="30">
        <v>0</v>
      </c>
      <c r="AA229" s="396" t="s">
        <v>300</v>
      </c>
      <c r="AB229" s="29"/>
      <c r="AG229" s="287"/>
    </row>
    <row r="230" spans="1:33" s="20" customFormat="1" x14ac:dyDescent="0.3">
      <c r="A230" s="43">
        <v>42963</v>
      </c>
      <c r="B230" s="44">
        <v>11.4</v>
      </c>
      <c r="C230" s="14">
        <v>30.8</v>
      </c>
      <c r="D230" s="14">
        <v>19.3</v>
      </c>
      <c r="E230" s="14">
        <v>31.9</v>
      </c>
      <c r="F230" s="14">
        <v>10.3</v>
      </c>
      <c r="G230" s="71">
        <f t="shared" si="5"/>
        <v>20.200000000000003</v>
      </c>
      <c r="H230" s="85">
        <v>20.8</v>
      </c>
      <c r="I230" s="33">
        <v>17.5</v>
      </c>
      <c r="J230" s="33">
        <v>10.199999999999999</v>
      </c>
      <c r="K230" s="90">
        <v>14.730612244897962</v>
      </c>
      <c r="L230" s="133">
        <v>99</v>
      </c>
      <c r="M230" s="34">
        <v>34</v>
      </c>
      <c r="N230" s="128">
        <v>73.159863945578238</v>
      </c>
      <c r="O230" s="136">
        <v>1021.5</v>
      </c>
      <c r="P230" s="21">
        <v>1018.3</v>
      </c>
      <c r="Q230" s="77">
        <v>1020.2204081632655</v>
      </c>
      <c r="R230" s="78">
        <v>4.3</v>
      </c>
      <c r="S230" s="68">
        <v>3</v>
      </c>
      <c r="T230" s="25">
        <v>1.1000000000000001</v>
      </c>
      <c r="U230" s="280" t="s">
        <v>95</v>
      </c>
      <c r="V230" s="283"/>
      <c r="W230" s="26">
        <v>0</v>
      </c>
      <c r="X230" s="27">
        <v>0</v>
      </c>
      <c r="Y230" s="28">
        <v>0</v>
      </c>
      <c r="Z230" s="30">
        <v>0</v>
      </c>
      <c r="AA230" s="396" t="s">
        <v>406</v>
      </c>
      <c r="AB230" s="29"/>
      <c r="AG230" s="287"/>
    </row>
    <row r="231" spans="1:33" s="20" customFormat="1" x14ac:dyDescent="0.3">
      <c r="A231" s="43">
        <v>42964</v>
      </c>
      <c r="B231" s="44">
        <v>13.2</v>
      </c>
      <c r="C231" s="14">
        <v>31.3</v>
      </c>
      <c r="D231" s="14">
        <v>20.6</v>
      </c>
      <c r="E231" s="14">
        <v>32.200000000000003</v>
      </c>
      <c r="F231" s="14">
        <v>12.3</v>
      </c>
      <c r="G231" s="71">
        <f t="shared" si="5"/>
        <v>21.425000000000001</v>
      </c>
      <c r="H231" s="85">
        <v>22.1</v>
      </c>
      <c r="I231" s="33">
        <v>21.7</v>
      </c>
      <c r="J231" s="33">
        <v>11.8</v>
      </c>
      <c r="K231" s="90">
        <v>17.297610921501697</v>
      </c>
      <c r="L231" s="133">
        <v>99</v>
      </c>
      <c r="M231" s="34">
        <v>45</v>
      </c>
      <c r="N231" s="128">
        <v>78.535836177474408</v>
      </c>
      <c r="O231" s="136">
        <v>1021.1</v>
      </c>
      <c r="P231" s="21">
        <v>1017.7</v>
      </c>
      <c r="Q231" s="77">
        <v>1019.4873720136518</v>
      </c>
      <c r="R231" s="78">
        <v>4.7</v>
      </c>
      <c r="S231" s="68">
        <v>4.0999999999999996</v>
      </c>
      <c r="T231" s="25">
        <v>1.3</v>
      </c>
      <c r="U231" s="280" t="s">
        <v>93</v>
      </c>
      <c r="V231" s="283"/>
      <c r="W231" s="26">
        <v>0</v>
      </c>
      <c r="X231" s="27">
        <v>0</v>
      </c>
      <c r="Y231" s="28">
        <v>0</v>
      </c>
      <c r="Z231" s="30">
        <v>0</v>
      </c>
      <c r="AA231" s="396" t="s">
        <v>406</v>
      </c>
      <c r="AB231" s="29"/>
      <c r="AG231" s="287"/>
    </row>
    <row r="232" spans="1:33" s="20" customFormat="1" x14ac:dyDescent="0.3">
      <c r="A232" s="43">
        <v>42965</v>
      </c>
      <c r="B232" s="44">
        <v>16.2</v>
      </c>
      <c r="C232" s="14">
        <v>30.5</v>
      </c>
      <c r="D232" s="14">
        <v>24.9</v>
      </c>
      <c r="E232" s="14">
        <v>31.5</v>
      </c>
      <c r="F232" s="14">
        <v>15.5</v>
      </c>
      <c r="G232" s="71">
        <f t="shared" si="5"/>
        <v>24.125</v>
      </c>
      <c r="H232" s="85">
        <v>22.9</v>
      </c>
      <c r="I232" s="33">
        <v>21.7</v>
      </c>
      <c r="J232" s="33">
        <v>15.3</v>
      </c>
      <c r="K232" s="90">
        <v>17.993515358361776</v>
      </c>
      <c r="L232" s="133">
        <v>99</v>
      </c>
      <c r="M232" s="34">
        <v>46</v>
      </c>
      <c r="N232" s="128">
        <v>76.228668941979521</v>
      </c>
      <c r="O232" s="136">
        <v>1020.5</v>
      </c>
      <c r="P232" s="21">
        <v>1016.1</v>
      </c>
      <c r="Q232" s="77">
        <v>1018.3877133105801</v>
      </c>
      <c r="R232" s="78">
        <v>6.1</v>
      </c>
      <c r="S232" s="68">
        <v>5.0999999999999996</v>
      </c>
      <c r="T232" s="25">
        <v>1.9</v>
      </c>
      <c r="U232" s="280" t="s">
        <v>44</v>
      </c>
      <c r="V232" s="283"/>
      <c r="W232" s="26">
        <v>0</v>
      </c>
      <c r="X232" s="27">
        <v>0</v>
      </c>
      <c r="Y232" s="28">
        <v>0</v>
      </c>
      <c r="Z232" s="30">
        <v>0</v>
      </c>
      <c r="AA232" s="396" t="s">
        <v>394</v>
      </c>
      <c r="AB232" s="29"/>
      <c r="AG232" s="287"/>
    </row>
    <row r="233" spans="1:33" s="20" customFormat="1" x14ac:dyDescent="0.3">
      <c r="A233" s="43">
        <v>42966</v>
      </c>
      <c r="B233" s="44">
        <v>15.3</v>
      </c>
      <c r="C233" s="14">
        <v>30.8</v>
      </c>
      <c r="D233" s="14">
        <v>18</v>
      </c>
      <c r="E233" s="14">
        <v>31.7</v>
      </c>
      <c r="F233" s="14">
        <v>14.8</v>
      </c>
      <c r="G233" s="71">
        <f t="shared" si="5"/>
        <v>20.524999999999999</v>
      </c>
      <c r="H233" s="85">
        <v>22.3</v>
      </c>
      <c r="I233" s="33">
        <v>21.6</v>
      </c>
      <c r="J233" s="33">
        <v>14.6</v>
      </c>
      <c r="K233" s="90">
        <v>17.713194444444454</v>
      </c>
      <c r="L233" s="133">
        <v>99</v>
      </c>
      <c r="M233" s="34">
        <v>46</v>
      </c>
      <c r="N233" s="128">
        <v>79.267361111111114</v>
      </c>
      <c r="O233" s="136">
        <v>1019.4</v>
      </c>
      <c r="P233" s="21">
        <v>1014.4</v>
      </c>
      <c r="Q233" s="77">
        <v>1016.5930555555561</v>
      </c>
      <c r="R233" s="78">
        <v>9</v>
      </c>
      <c r="S233" s="68">
        <v>6.9</v>
      </c>
      <c r="T233" s="25">
        <v>2.6</v>
      </c>
      <c r="U233" s="280" t="s">
        <v>44</v>
      </c>
      <c r="V233" s="283" t="s">
        <v>215</v>
      </c>
      <c r="W233" s="26">
        <v>21.6</v>
      </c>
      <c r="X233" s="27">
        <v>5.5</v>
      </c>
      <c r="Y233" s="28">
        <v>0</v>
      </c>
      <c r="Z233" s="30">
        <v>0</v>
      </c>
      <c r="AA233" s="396" t="s">
        <v>334</v>
      </c>
      <c r="AB233" s="29"/>
      <c r="AG233" s="287"/>
    </row>
    <row r="234" spans="1:33" s="20" customFormat="1" x14ac:dyDescent="0.3">
      <c r="A234" s="43">
        <v>42967</v>
      </c>
      <c r="B234" s="44">
        <v>16.7</v>
      </c>
      <c r="C234" s="14">
        <v>19.5</v>
      </c>
      <c r="D234" s="14">
        <v>13.9</v>
      </c>
      <c r="E234" s="14">
        <v>20.2</v>
      </c>
      <c r="F234" s="14">
        <v>13.5</v>
      </c>
      <c r="G234" s="71">
        <f t="shared" si="5"/>
        <v>16</v>
      </c>
      <c r="H234" s="85">
        <v>16.8</v>
      </c>
      <c r="I234" s="33">
        <v>18.8</v>
      </c>
      <c r="J234" s="33">
        <v>13.2</v>
      </c>
      <c r="K234" s="90">
        <v>16.145486111111122</v>
      </c>
      <c r="L234" s="133">
        <v>99</v>
      </c>
      <c r="M234" s="34">
        <v>90</v>
      </c>
      <c r="N234" s="128">
        <v>95.75</v>
      </c>
      <c r="O234" s="136">
        <v>1020.7</v>
      </c>
      <c r="P234" s="21">
        <v>1015.4</v>
      </c>
      <c r="Q234" s="77">
        <v>1017.7298611111107</v>
      </c>
      <c r="R234" s="78">
        <v>6.4</v>
      </c>
      <c r="S234" s="68">
        <v>4.2</v>
      </c>
      <c r="T234" s="25">
        <v>1.6</v>
      </c>
      <c r="U234" s="280" t="s">
        <v>99</v>
      </c>
      <c r="V234" s="283" t="s">
        <v>215</v>
      </c>
      <c r="W234" s="26">
        <v>3.6</v>
      </c>
      <c r="X234" s="27">
        <v>2.1</v>
      </c>
      <c r="Y234" s="28">
        <v>0</v>
      </c>
      <c r="Z234" s="30">
        <v>0</v>
      </c>
      <c r="AA234" s="396" t="s">
        <v>320</v>
      </c>
      <c r="AB234" s="29"/>
      <c r="AG234" s="287"/>
    </row>
    <row r="235" spans="1:33" s="20" customFormat="1" x14ac:dyDescent="0.3">
      <c r="A235" s="43">
        <v>42968</v>
      </c>
      <c r="B235" s="44">
        <v>9.5</v>
      </c>
      <c r="C235" s="14">
        <v>22.3</v>
      </c>
      <c r="D235" s="14">
        <v>14</v>
      </c>
      <c r="E235" s="14">
        <v>25</v>
      </c>
      <c r="F235" s="14">
        <v>9.1</v>
      </c>
      <c r="G235" s="71">
        <f t="shared" si="5"/>
        <v>14.95</v>
      </c>
      <c r="H235" s="85">
        <v>16</v>
      </c>
      <c r="I235" s="33">
        <v>15.7</v>
      </c>
      <c r="J235" s="33">
        <v>9</v>
      </c>
      <c r="K235" s="90">
        <v>12.221875000000004</v>
      </c>
      <c r="L235" s="133">
        <v>99</v>
      </c>
      <c r="M235" s="34">
        <v>44</v>
      </c>
      <c r="N235" s="128">
        <v>80.75</v>
      </c>
      <c r="O235" s="136">
        <v>1020.7</v>
      </c>
      <c r="P235" s="21">
        <v>1017.8</v>
      </c>
      <c r="Q235" s="77">
        <v>1019.4513888888897</v>
      </c>
      <c r="R235" s="78">
        <v>8.6</v>
      </c>
      <c r="S235" s="68">
        <v>6.5</v>
      </c>
      <c r="T235" s="25">
        <v>1.9</v>
      </c>
      <c r="U235" s="280" t="s">
        <v>99</v>
      </c>
      <c r="V235" s="283"/>
      <c r="W235" s="26">
        <v>0</v>
      </c>
      <c r="X235" s="27">
        <v>0</v>
      </c>
      <c r="Y235" s="28">
        <v>0</v>
      </c>
      <c r="Z235" s="30">
        <v>0</v>
      </c>
      <c r="AA235" s="396" t="s">
        <v>421</v>
      </c>
      <c r="AB235" s="29"/>
      <c r="AG235" s="287"/>
    </row>
    <row r="236" spans="1:33" s="20" customFormat="1" x14ac:dyDescent="0.3">
      <c r="A236" s="43">
        <v>42969</v>
      </c>
      <c r="B236" s="44">
        <v>9.1999999999999993</v>
      </c>
      <c r="C236" s="14">
        <v>21.9</v>
      </c>
      <c r="D236" s="14">
        <v>16.2</v>
      </c>
      <c r="E236" s="14">
        <v>23</v>
      </c>
      <c r="F236" s="14">
        <v>7.6</v>
      </c>
      <c r="G236" s="71">
        <f t="shared" si="5"/>
        <v>15.875</v>
      </c>
      <c r="H236" s="85">
        <v>14.9</v>
      </c>
      <c r="I236" s="33">
        <v>15.5</v>
      </c>
      <c r="J236" s="33">
        <v>7.2</v>
      </c>
      <c r="K236" s="90">
        <v>11.497535211267612</v>
      </c>
      <c r="L236" s="133">
        <v>99</v>
      </c>
      <c r="M236" s="34">
        <v>51</v>
      </c>
      <c r="N236" s="128">
        <v>82.299295774647888</v>
      </c>
      <c r="O236" s="136">
        <v>1020.3</v>
      </c>
      <c r="P236" s="21">
        <v>1016.1</v>
      </c>
      <c r="Q236" s="77">
        <v>1018.3528169014091</v>
      </c>
      <c r="R236" s="78">
        <v>5.7</v>
      </c>
      <c r="S236" s="68">
        <v>5.4</v>
      </c>
      <c r="T236" s="25">
        <v>1.3</v>
      </c>
      <c r="U236" s="280" t="s">
        <v>46</v>
      </c>
      <c r="V236" s="283" t="s">
        <v>221</v>
      </c>
      <c r="W236" s="26">
        <v>0</v>
      </c>
      <c r="X236" s="27">
        <v>0</v>
      </c>
      <c r="Y236" s="28">
        <v>0</v>
      </c>
      <c r="Z236" s="30">
        <v>0</v>
      </c>
      <c r="AA236" s="396" t="s">
        <v>422</v>
      </c>
      <c r="AB236" s="29"/>
      <c r="AG236" s="287"/>
    </row>
    <row r="237" spans="1:33" s="20" customFormat="1" x14ac:dyDescent="0.3">
      <c r="A237" s="43">
        <v>42970</v>
      </c>
      <c r="B237" s="44">
        <v>9.5</v>
      </c>
      <c r="C237" s="14">
        <v>18.5</v>
      </c>
      <c r="D237" s="14">
        <v>16</v>
      </c>
      <c r="E237" s="14">
        <v>22</v>
      </c>
      <c r="F237" s="14">
        <v>8.9</v>
      </c>
      <c r="G237" s="71">
        <f t="shared" si="5"/>
        <v>15</v>
      </c>
      <c r="H237" s="85">
        <v>15.3</v>
      </c>
      <c r="I237" s="33">
        <v>13.7</v>
      </c>
      <c r="J237" s="33">
        <v>8.8000000000000007</v>
      </c>
      <c r="K237" s="90">
        <v>11.705190311418697</v>
      </c>
      <c r="L237" s="133">
        <v>99</v>
      </c>
      <c r="M237" s="34">
        <v>48</v>
      </c>
      <c r="N237" s="128">
        <v>80.858131487889267</v>
      </c>
      <c r="O237" s="136">
        <v>1018.8</v>
      </c>
      <c r="P237" s="21">
        <v>1016.1</v>
      </c>
      <c r="Q237" s="77">
        <v>1017.4802768166088</v>
      </c>
      <c r="R237" s="78">
        <v>5.8</v>
      </c>
      <c r="S237" s="68">
        <v>4.3</v>
      </c>
      <c r="T237" s="25">
        <v>1.3</v>
      </c>
      <c r="U237" s="280" t="s">
        <v>45</v>
      </c>
      <c r="V237" s="283" t="s">
        <v>221</v>
      </c>
      <c r="W237" s="26">
        <v>0</v>
      </c>
      <c r="X237" s="27">
        <v>0</v>
      </c>
      <c r="Y237" s="28">
        <v>0</v>
      </c>
      <c r="Z237" s="30">
        <v>0</v>
      </c>
      <c r="AA237" s="396" t="s">
        <v>290</v>
      </c>
      <c r="AB237" s="29"/>
      <c r="AG237" s="287"/>
    </row>
    <row r="238" spans="1:33" s="20" customFormat="1" x14ac:dyDescent="0.3">
      <c r="A238" s="43">
        <v>42971</v>
      </c>
      <c r="B238" s="44">
        <v>9.4</v>
      </c>
      <c r="C238" s="14">
        <v>22.8</v>
      </c>
      <c r="D238" s="14">
        <v>16</v>
      </c>
      <c r="E238" s="14">
        <v>25.5</v>
      </c>
      <c r="F238" s="14">
        <v>8.1</v>
      </c>
      <c r="G238" s="71">
        <f t="shared" si="5"/>
        <v>16.05</v>
      </c>
      <c r="H238" s="85">
        <v>16.600000000000001</v>
      </c>
      <c r="I238" s="33">
        <v>15</v>
      </c>
      <c r="J238" s="33">
        <v>8</v>
      </c>
      <c r="K238" s="90">
        <v>11.498263888888884</v>
      </c>
      <c r="L238" s="133">
        <v>99</v>
      </c>
      <c r="M238" s="34">
        <v>40</v>
      </c>
      <c r="N238" s="128">
        <v>76.458333333333329</v>
      </c>
      <c r="O238" s="136">
        <v>1019.9</v>
      </c>
      <c r="P238" s="21">
        <v>1017.2</v>
      </c>
      <c r="Q238" s="77">
        <v>1018.5968750000011</v>
      </c>
      <c r="R238" s="78">
        <v>7.5</v>
      </c>
      <c r="S238" s="68">
        <v>5.4</v>
      </c>
      <c r="T238" s="25">
        <v>1.7</v>
      </c>
      <c r="U238" s="280" t="s">
        <v>44</v>
      </c>
      <c r="V238" s="283"/>
      <c r="W238" s="26">
        <v>0</v>
      </c>
      <c r="X238" s="27">
        <v>0</v>
      </c>
      <c r="Y238" s="28">
        <v>0</v>
      </c>
      <c r="Z238" s="30">
        <v>0</v>
      </c>
      <c r="AA238" s="396" t="s">
        <v>403</v>
      </c>
      <c r="AB238" s="29"/>
      <c r="AG238" s="287"/>
    </row>
    <row r="239" spans="1:33" s="20" customFormat="1" x14ac:dyDescent="0.3">
      <c r="A239" s="43">
        <v>42972</v>
      </c>
      <c r="B239" s="44">
        <v>10.6</v>
      </c>
      <c r="C239" s="14">
        <v>27</v>
      </c>
      <c r="D239" s="14">
        <v>21</v>
      </c>
      <c r="E239" s="14">
        <v>28.4</v>
      </c>
      <c r="F239" s="14">
        <v>10.1</v>
      </c>
      <c r="G239" s="71">
        <f t="shared" si="5"/>
        <v>19.899999999999999</v>
      </c>
      <c r="H239" s="85">
        <v>18.899999999999999</v>
      </c>
      <c r="I239" s="33">
        <v>17</v>
      </c>
      <c r="J239" s="33">
        <v>10</v>
      </c>
      <c r="K239" s="90">
        <v>13.653819444444443</v>
      </c>
      <c r="L239" s="133">
        <v>99</v>
      </c>
      <c r="M239" s="34">
        <v>43</v>
      </c>
      <c r="N239" s="128">
        <v>75.527777777777771</v>
      </c>
      <c r="O239" s="136">
        <v>1021.7</v>
      </c>
      <c r="P239" s="21">
        <v>1017.9</v>
      </c>
      <c r="Q239" s="77">
        <v>1019.8281250000002</v>
      </c>
      <c r="R239" s="78">
        <v>8</v>
      </c>
      <c r="S239" s="68">
        <v>6.2</v>
      </c>
      <c r="T239" s="25">
        <v>2.4</v>
      </c>
      <c r="U239" s="280" t="s">
        <v>44</v>
      </c>
      <c r="V239" s="283"/>
      <c r="W239" s="26">
        <v>0</v>
      </c>
      <c r="X239" s="27">
        <v>0</v>
      </c>
      <c r="Y239" s="28">
        <v>0</v>
      </c>
      <c r="Z239" s="30">
        <v>0</v>
      </c>
      <c r="AA239" s="396" t="s">
        <v>289</v>
      </c>
      <c r="AB239" s="29"/>
      <c r="AG239" s="287"/>
    </row>
    <row r="240" spans="1:33" s="20" customFormat="1" x14ac:dyDescent="0.3">
      <c r="A240" s="43">
        <v>42973</v>
      </c>
      <c r="B240" s="44">
        <v>13.6</v>
      </c>
      <c r="C240" s="14">
        <v>29.4</v>
      </c>
      <c r="D240" s="14">
        <v>19.899999999999999</v>
      </c>
      <c r="E240" s="14">
        <v>30.3</v>
      </c>
      <c r="F240" s="14">
        <v>12.9</v>
      </c>
      <c r="G240" s="71">
        <f t="shared" si="5"/>
        <v>20.7</v>
      </c>
      <c r="H240" s="85">
        <v>20.7</v>
      </c>
      <c r="I240" s="33">
        <v>20.2</v>
      </c>
      <c r="J240" s="33">
        <v>12.4</v>
      </c>
      <c r="K240" s="90">
        <v>16.617253521126759</v>
      </c>
      <c r="L240" s="133">
        <v>99</v>
      </c>
      <c r="M240" s="34">
        <v>42</v>
      </c>
      <c r="N240" s="128">
        <v>80.588028169014081</v>
      </c>
      <c r="O240" s="136">
        <v>1020.2</v>
      </c>
      <c r="P240" s="21">
        <v>1016.2</v>
      </c>
      <c r="Q240" s="77">
        <v>1018.3672535211261</v>
      </c>
      <c r="R240" s="78">
        <v>5.0999999999999996</v>
      </c>
      <c r="S240" s="68">
        <v>4.4000000000000004</v>
      </c>
      <c r="T240" s="25">
        <v>1.4</v>
      </c>
      <c r="U240" s="280" t="s">
        <v>95</v>
      </c>
      <c r="V240" s="283"/>
      <c r="W240" s="26">
        <v>0</v>
      </c>
      <c r="X240" s="27">
        <v>0</v>
      </c>
      <c r="Y240" s="28">
        <v>0</v>
      </c>
      <c r="Z240" s="30">
        <v>0</v>
      </c>
      <c r="AA240" s="396" t="s">
        <v>423</v>
      </c>
      <c r="AB240" s="29"/>
      <c r="AG240" s="287"/>
    </row>
    <row r="241" spans="1:33" s="20" customFormat="1" x14ac:dyDescent="0.3">
      <c r="A241" s="43">
        <v>42974</v>
      </c>
      <c r="B241" s="44">
        <v>16.3</v>
      </c>
      <c r="C241" s="14">
        <v>28.8</v>
      </c>
      <c r="D241" s="14">
        <v>18.399999999999999</v>
      </c>
      <c r="E241" s="14">
        <v>30.8</v>
      </c>
      <c r="F241" s="14">
        <v>15.7</v>
      </c>
      <c r="G241" s="71">
        <f t="shared" si="5"/>
        <v>20.475000000000001</v>
      </c>
      <c r="H241" s="85">
        <v>21</v>
      </c>
      <c r="I241" s="33">
        <v>22</v>
      </c>
      <c r="J241" s="33">
        <v>15.5</v>
      </c>
      <c r="K241" s="90">
        <v>18.051736111111133</v>
      </c>
      <c r="L241" s="133">
        <v>99</v>
      </c>
      <c r="M241" s="34">
        <v>52</v>
      </c>
      <c r="N241" s="128">
        <v>85.614583333333329</v>
      </c>
      <c r="O241" s="136">
        <v>1017</v>
      </c>
      <c r="P241" s="21">
        <v>1011.03333333333</v>
      </c>
      <c r="Q241" s="77">
        <v>1014.4734953703717</v>
      </c>
      <c r="R241" s="78">
        <v>13.1</v>
      </c>
      <c r="S241" s="68">
        <v>8.3000000000000007</v>
      </c>
      <c r="T241" s="25">
        <v>1.6</v>
      </c>
      <c r="U241" s="280" t="s">
        <v>43</v>
      </c>
      <c r="V241" s="283" t="s">
        <v>215</v>
      </c>
      <c r="W241" s="26">
        <v>10.8</v>
      </c>
      <c r="X241" s="27">
        <v>8</v>
      </c>
      <c r="Y241" s="28">
        <v>0</v>
      </c>
      <c r="Z241" s="30">
        <v>0</v>
      </c>
      <c r="AA241" s="396" t="s">
        <v>426</v>
      </c>
      <c r="AB241" s="29"/>
      <c r="AG241" s="287"/>
    </row>
    <row r="242" spans="1:33" s="20" customFormat="1" x14ac:dyDescent="0.3">
      <c r="A242" s="43">
        <v>42975</v>
      </c>
      <c r="B242" s="44">
        <v>13.1</v>
      </c>
      <c r="C242" s="14">
        <v>23.7</v>
      </c>
      <c r="D242" s="14">
        <v>15.5</v>
      </c>
      <c r="E242" s="14">
        <v>25.3</v>
      </c>
      <c r="F242" s="14">
        <v>11.2</v>
      </c>
      <c r="G242" s="71">
        <f t="shared" si="5"/>
        <v>16.95</v>
      </c>
      <c r="H242" s="85">
        <v>18.3</v>
      </c>
      <c r="I242" s="33">
        <v>17.3</v>
      </c>
      <c r="J242" s="33">
        <v>10.9</v>
      </c>
      <c r="K242" s="90">
        <v>13.498006644518284</v>
      </c>
      <c r="L242" s="133">
        <v>99</v>
      </c>
      <c r="M242" s="34">
        <v>44</v>
      </c>
      <c r="N242" s="128">
        <v>77.006644518272424</v>
      </c>
      <c r="O242" s="136">
        <v>1019.7</v>
      </c>
      <c r="P242" s="21">
        <v>1015.1</v>
      </c>
      <c r="Q242" s="77">
        <v>1017.6212624584714</v>
      </c>
      <c r="R242" s="78">
        <v>8</v>
      </c>
      <c r="S242" s="68">
        <v>6.4</v>
      </c>
      <c r="T242" s="25">
        <v>2.2000000000000002</v>
      </c>
      <c r="U242" s="280" t="s">
        <v>46</v>
      </c>
      <c r="V242" s="283"/>
      <c r="W242" s="26">
        <v>0</v>
      </c>
      <c r="X242" s="27">
        <v>0</v>
      </c>
      <c r="Y242" s="28">
        <v>0</v>
      </c>
      <c r="Z242" s="30">
        <v>0</v>
      </c>
      <c r="AA242" s="396" t="s">
        <v>289</v>
      </c>
      <c r="AB242" s="29"/>
      <c r="AG242" s="287"/>
    </row>
    <row r="243" spans="1:33" s="20" customFormat="1" x14ac:dyDescent="0.3">
      <c r="A243" s="43">
        <v>42976</v>
      </c>
      <c r="B243" s="44">
        <v>7.8</v>
      </c>
      <c r="C243" s="14">
        <v>23.4</v>
      </c>
      <c r="D243" s="14">
        <v>13.8</v>
      </c>
      <c r="E243" s="14">
        <v>25</v>
      </c>
      <c r="F243" s="14">
        <v>7.6</v>
      </c>
      <c r="G243" s="71">
        <f t="shared" si="5"/>
        <v>14.7</v>
      </c>
      <c r="H243" s="85">
        <v>15.7</v>
      </c>
      <c r="I243" s="33">
        <v>16.600000000000001</v>
      </c>
      <c r="J243" s="33">
        <v>7.2</v>
      </c>
      <c r="K243" s="90">
        <v>11.557731958762885</v>
      </c>
      <c r="L243" s="133">
        <v>99</v>
      </c>
      <c r="M243" s="34">
        <v>43</v>
      </c>
      <c r="N243" s="128">
        <v>79.656357388316152</v>
      </c>
      <c r="O243" s="136">
        <v>1021.2</v>
      </c>
      <c r="P243" s="21">
        <v>1018.5</v>
      </c>
      <c r="Q243" s="77">
        <v>1019.9742268041239</v>
      </c>
      <c r="R243" s="78">
        <v>6.4</v>
      </c>
      <c r="S243" s="68">
        <v>5.8</v>
      </c>
      <c r="T243" s="25">
        <v>1.6</v>
      </c>
      <c r="U243" s="280" t="s">
        <v>93</v>
      </c>
      <c r="V243" s="283"/>
      <c r="W243" s="26">
        <v>0</v>
      </c>
      <c r="X243" s="27">
        <v>0</v>
      </c>
      <c r="Y243" s="28">
        <v>0</v>
      </c>
      <c r="Z243" s="30">
        <v>0</v>
      </c>
      <c r="AA243" s="396" t="s">
        <v>287</v>
      </c>
      <c r="AB243" s="29"/>
      <c r="AG243" s="287"/>
    </row>
    <row r="244" spans="1:33" s="20" customFormat="1" x14ac:dyDescent="0.3">
      <c r="A244" s="43">
        <v>42977</v>
      </c>
      <c r="B244" s="44">
        <v>8.4</v>
      </c>
      <c r="C244" s="14">
        <v>26.5</v>
      </c>
      <c r="D244" s="14">
        <v>16.5</v>
      </c>
      <c r="E244" s="14">
        <v>27.2</v>
      </c>
      <c r="F244" s="14">
        <v>7.6</v>
      </c>
      <c r="G244" s="71">
        <f t="shared" si="5"/>
        <v>16.975000000000001</v>
      </c>
      <c r="H244" s="85">
        <v>16.7</v>
      </c>
      <c r="I244" s="33">
        <v>16.2</v>
      </c>
      <c r="J244" s="33">
        <v>7.2</v>
      </c>
      <c r="K244" s="90">
        <v>11.993379790940775</v>
      </c>
      <c r="L244" s="133">
        <v>99</v>
      </c>
      <c r="M244" s="34">
        <v>40</v>
      </c>
      <c r="N244" s="128">
        <v>77.773519163763069</v>
      </c>
      <c r="O244" s="136">
        <v>1020.8</v>
      </c>
      <c r="P244" s="21">
        <v>1016.5</v>
      </c>
      <c r="Q244" s="77">
        <v>1018.7195121951212</v>
      </c>
      <c r="R244" s="78">
        <v>6.5</v>
      </c>
      <c r="S244" s="68">
        <v>4.7</v>
      </c>
      <c r="T244" s="25">
        <v>1.6</v>
      </c>
      <c r="U244" s="280" t="s">
        <v>44</v>
      </c>
      <c r="V244" s="283"/>
      <c r="W244" s="26">
        <v>0</v>
      </c>
      <c r="X244" s="27">
        <v>0</v>
      </c>
      <c r="Y244" s="28">
        <v>0</v>
      </c>
      <c r="Z244" s="30">
        <v>0</v>
      </c>
      <c r="AA244" s="396" t="s">
        <v>428</v>
      </c>
      <c r="AB244" s="29"/>
      <c r="AG244" s="287"/>
    </row>
    <row r="245" spans="1:33" s="388" customFormat="1" ht="15" thickBot="1" x14ac:dyDescent="0.35">
      <c r="A245" s="385">
        <v>42978</v>
      </c>
      <c r="B245" s="46">
        <v>10.1</v>
      </c>
      <c r="C245" s="22">
        <v>28.2</v>
      </c>
      <c r="D245" s="22">
        <v>17.2</v>
      </c>
      <c r="E245" s="22">
        <v>29.3</v>
      </c>
      <c r="F245" s="22">
        <v>8.8000000000000007</v>
      </c>
      <c r="G245" s="22">
        <f t="shared" si="5"/>
        <v>18.174999999999997</v>
      </c>
      <c r="H245" s="86">
        <v>18.399999999999999</v>
      </c>
      <c r="I245" s="22">
        <v>16.7</v>
      </c>
      <c r="J245" s="22">
        <v>8.6999999999999993</v>
      </c>
      <c r="K245" s="86">
        <v>13.208710801393723</v>
      </c>
      <c r="L245" s="92">
        <v>99</v>
      </c>
      <c r="M245" s="74">
        <v>39</v>
      </c>
      <c r="N245" s="88">
        <v>76.390243902439025</v>
      </c>
      <c r="O245" s="137">
        <v>1017.8</v>
      </c>
      <c r="P245" s="75">
        <v>1013.8</v>
      </c>
      <c r="Q245" s="76">
        <v>1015.9801393728219</v>
      </c>
      <c r="R245" s="80">
        <v>6.1</v>
      </c>
      <c r="S245" s="70">
        <v>4.7</v>
      </c>
      <c r="T245" s="47">
        <v>1.6</v>
      </c>
      <c r="U245" s="284" t="s">
        <v>96</v>
      </c>
      <c r="V245" s="285"/>
      <c r="W245" s="49">
        <v>0</v>
      </c>
      <c r="X245" s="50">
        <v>0</v>
      </c>
      <c r="Y245" s="51">
        <v>0</v>
      </c>
      <c r="Z245" s="52">
        <v>0</v>
      </c>
      <c r="AA245" s="397" t="s">
        <v>428</v>
      </c>
      <c r="AB245" s="387"/>
      <c r="AG245" s="389"/>
    </row>
    <row r="246" spans="1:33" s="38" customFormat="1" x14ac:dyDescent="0.3">
      <c r="A246" s="43">
        <v>42979</v>
      </c>
      <c r="B246" s="82">
        <v>12</v>
      </c>
      <c r="C246" s="33">
        <v>30.4</v>
      </c>
      <c r="D246" s="33">
        <v>18.600000000000001</v>
      </c>
      <c r="E246" s="33">
        <v>31.4</v>
      </c>
      <c r="F246" s="33">
        <v>11</v>
      </c>
      <c r="G246" s="83">
        <f t="shared" si="5"/>
        <v>19.899999999999999</v>
      </c>
      <c r="H246" s="90">
        <v>20</v>
      </c>
      <c r="I246" s="33">
        <v>18.100000000000001</v>
      </c>
      <c r="J246" s="33">
        <v>10.7</v>
      </c>
      <c r="K246" s="90">
        <v>14.832028469750886</v>
      </c>
      <c r="L246" s="133">
        <v>99</v>
      </c>
      <c r="M246" s="34">
        <v>39</v>
      </c>
      <c r="N246" s="128">
        <v>77.238434163701072</v>
      </c>
      <c r="O246" s="138">
        <v>1015.5</v>
      </c>
      <c r="P246" s="35">
        <v>1009.4</v>
      </c>
      <c r="Q246" s="77">
        <v>1012.7782918149492</v>
      </c>
      <c r="R246" s="130">
        <v>4.2</v>
      </c>
      <c r="S246" s="129">
        <v>3.3</v>
      </c>
      <c r="T246" s="36">
        <v>0.9</v>
      </c>
      <c r="U246" s="278" t="s">
        <v>95</v>
      </c>
      <c r="V246" s="286"/>
      <c r="W246" s="123">
        <v>0</v>
      </c>
      <c r="X246" s="124">
        <v>0</v>
      </c>
      <c r="Y246" s="125">
        <v>0</v>
      </c>
      <c r="Z246" s="131">
        <v>0</v>
      </c>
      <c r="AA246" s="394" t="s">
        <v>431</v>
      </c>
      <c r="AB246" s="37"/>
      <c r="AG246" s="45"/>
    </row>
    <row r="247" spans="1:33" s="20" customFormat="1" x14ac:dyDescent="0.3">
      <c r="A247" s="43">
        <v>42980</v>
      </c>
      <c r="B247" s="44">
        <v>16.2</v>
      </c>
      <c r="C247" s="14">
        <v>19.7</v>
      </c>
      <c r="D247" s="14">
        <v>14.5</v>
      </c>
      <c r="E247" s="14">
        <v>20.2</v>
      </c>
      <c r="F247" s="14">
        <v>14.4</v>
      </c>
      <c r="G247" s="83">
        <f t="shared" si="5"/>
        <v>16.225000000000001</v>
      </c>
      <c r="H247" s="85">
        <v>16.7</v>
      </c>
      <c r="I247" s="33">
        <v>16.5</v>
      </c>
      <c r="J247" s="33">
        <v>11.7</v>
      </c>
      <c r="K247" s="90">
        <v>13.994791666666679</v>
      </c>
      <c r="L247" s="133">
        <v>99</v>
      </c>
      <c r="M247" s="34">
        <v>69</v>
      </c>
      <c r="N247" s="128">
        <v>84.4375</v>
      </c>
      <c r="O247" s="136">
        <v>1014.4</v>
      </c>
      <c r="P247" s="21">
        <v>1009.4</v>
      </c>
      <c r="Q247" s="77">
        <v>1012.4183391003431</v>
      </c>
      <c r="R247" s="78">
        <v>5.8</v>
      </c>
      <c r="S247" s="68">
        <v>5.2</v>
      </c>
      <c r="T247" s="25">
        <v>1.7</v>
      </c>
      <c r="U247" s="280" t="s">
        <v>99</v>
      </c>
      <c r="V247" s="281" t="s">
        <v>215</v>
      </c>
      <c r="W247" s="16">
        <v>7.2</v>
      </c>
      <c r="X247" s="17">
        <v>14</v>
      </c>
      <c r="Y247" s="18">
        <v>0</v>
      </c>
      <c r="Z247" s="48">
        <v>0</v>
      </c>
      <c r="AA247" s="395" t="s">
        <v>229</v>
      </c>
      <c r="AB247" s="29"/>
      <c r="AG247" s="287"/>
    </row>
    <row r="248" spans="1:33" s="20" customFormat="1" x14ac:dyDescent="0.3">
      <c r="A248" s="43">
        <v>42981</v>
      </c>
      <c r="B248" s="44">
        <v>12.5</v>
      </c>
      <c r="C248" s="14">
        <v>17.3</v>
      </c>
      <c r="D248" s="14">
        <v>14.4</v>
      </c>
      <c r="E248" s="14">
        <v>17.5</v>
      </c>
      <c r="F248" s="14">
        <v>12.5</v>
      </c>
      <c r="G248" s="83">
        <f t="shared" si="5"/>
        <v>14.65</v>
      </c>
      <c r="H248" s="85">
        <v>14.6</v>
      </c>
      <c r="I248" s="33">
        <v>15</v>
      </c>
      <c r="J248" s="33">
        <v>11.7</v>
      </c>
      <c r="K248" s="90">
        <v>13.227731092436976</v>
      </c>
      <c r="L248" s="133">
        <v>99</v>
      </c>
      <c r="M248" s="34">
        <v>81</v>
      </c>
      <c r="N248" s="128">
        <v>91.760504201680675</v>
      </c>
      <c r="O248" s="136">
        <v>1011.7</v>
      </c>
      <c r="P248" s="21">
        <v>1007.3</v>
      </c>
      <c r="Q248" s="77">
        <v>1008.8121848739499</v>
      </c>
      <c r="R248" s="78">
        <v>5.8</v>
      </c>
      <c r="S248" s="68">
        <v>4.7</v>
      </c>
      <c r="T248" s="25">
        <v>1.4</v>
      </c>
      <c r="U248" s="280" t="s">
        <v>46</v>
      </c>
      <c r="V248" s="281" t="s">
        <v>215</v>
      </c>
      <c r="W248" s="16">
        <v>14.4</v>
      </c>
      <c r="X248" s="17">
        <v>18</v>
      </c>
      <c r="Y248" s="18">
        <v>0</v>
      </c>
      <c r="Z248" s="48">
        <v>0</v>
      </c>
      <c r="AA248" s="395" t="s">
        <v>230</v>
      </c>
      <c r="AB248" s="29"/>
      <c r="AG248" s="287"/>
    </row>
    <row r="249" spans="1:33" s="20" customFormat="1" x14ac:dyDescent="0.3">
      <c r="A249" s="43">
        <v>42982</v>
      </c>
      <c r="B249" s="44">
        <v>12.8</v>
      </c>
      <c r="C249" s="14">
        <v>17.899999999999999</v>
      </c>
      <c r="D249" s="14">
        <v>10.9</v>
      </c>
      <c r="E249" s="14">
        <v>20.5</v>
      </c>
      <c r="F249" s="14">
        <v>7.6</v>
      </c>
      <c r="G249" s="83">
        <f t="shared" si="5"/>
        <v>13.125</v>
      </c>
      <c r="H249" s="85">
        <v>14.2</v>
      </c>
      <c r="I249" s="33">
        <v>15.1</v>
      </c>
      <c r="J249" s="33">
        <v>7.2</v>
      </c>
      <c r="K249" s="90">
        <v>12.049128919860637</v>
      </c>
      <c r="L249" s="133">
        <v>99</v>
      </c>
      <c r="M249" s="34">
        <v>63</v>
      </c>
      <c r="N249" s="128">
        <v>88.390243902439025</v>
      </c>
      <c r="O249" s="136">
        <v>1018</v>
      </c>
      <c r="P249" s="21">
        <v>1008.5</v>
      </c>
      <c r="Q249" s="77">
        <v>1012.6348432055737</v>
      </c>
      <c r="R249" s="79">
        <v>6.5</v>
      </c>
      <c r="S249" s="69">
        <v>5.8</v>
      </c>
      <c r="T249" s="19">
        <v>1.7</v>
      </c>
      <c r="U249" s="280" t="s">
        <v>99</v>
      </c>
      <c r="V249" s="282" t="s">
        <v>215</v>
      </c>
      <c r="W249" s="16">
        <v>3.6</v>
      </c>
      <c r="X249" s="17">
        <v>1</v>
      </c>
      <c r="Y249" s="18">
        <v>0</v>
      </c>
      <c r="Z249" s="48">
        <v>0</v>
      </c>
      <c r="AA249" s="395" t="s">
        <v>371</v>
      </c>
      <c r="AB249" s="29"/>
      <c r="AG249" s="287"/>
    </row>
    <row r="250" spans="1:33" s="20" customFormat="1" x14ac:dyDescent="0.3">
      <c r="A250" s="43">
        <v>42983</v>
      </c>
      <c r="B250" s="44">
        <v>9</v>
      </c>
      <c r="C250" s="14">
        <v>14.4</v>
      </c>
      <c r="D250" s="14">
        <v>12.6</v>
      </c>
      <c r="E250" s="14">
        <v>15.3</v>
      </c>
      <c r="F250" s="14">
        <v>5.6</v>
      </c>
      <c r="G250" s="71">
        <f t="shared" si="5"/>
        <v>12.149999999999999</v>
      </c>
      <c r="H250" s="85">
        <v>11.5</v>
      </c>
      <c r="I250" s="33">
        <v>14.4</v>
      </c>
      <c r="J250" s="33">
        <v>5.5</v>
      </c>
      <c r="K250" s="90">
        <v>10.962847222222221</v>
      </c>
      <c r="L250" s="133">
        <v>99</v>
      </c>
      <c r="M250" s="34">
        <v>89</v>
      </c>
      <c r="N250" s="128">
        <v>96.579861111111114</v>
      </c>
      <c r="O250" s="136">
        <v>1018.2</v>
      </c>
      <c r="P250" s="21">
        <v>1015.5</v>
      </c>
      <c r="Q250" s="77">
        <v>1016.9229166666677</v>
      </c>
      <c r="R250" s="78">
        <v>4.3</v>
      </c>
      <c r="S250" s="68">
        <v>3.5</v>
      </c>
      <c r="T250" s="25">
        <v>1.2</v>
      </c>
      <c r="U250" s="280" t="s">
        <v>43</v>
      </c>
      <c r="V250" s="282" t="s">
        <v>215</v>
      </c>
      <c r="W250" s="16">
        <v>3.6</v>
      </c>
      <c r="X250" s="17">
        <v>5</v>
      </c>
      <c r="Y250" s="18">
        <v>0</v>
      </c>
      <c r="Z250" s="48">
        <v>0</v>
      </c>
      <c r="AA250" s="395" t="s">
        <v>432</v>
      </c>
      <c r="AB250" s="29"/>
      <c r="AG250" s="287"/>
    </row>
    <row r="251" spans="1:33" s="20" customFormat="1" x14ac:dyDescent="0.3">
      <c r="A251" s="43">
        <v>42984</v>
      </c>
      <c r="B251" s="44">
        <v>13.1</v>
      </c>
      <c r="C251" s="14">
        <v>20.9</v>
      </c>
      <c r="D251" s="14">
        <v>15.5</v>
      </c>
      <c r="E251" s="14">
        <v>21.3</v>
      </c>
      <c r="F251" s="14">
        <v>12.5</v>
      </c>
      <c r="G251" s="71">
        <f t="shared" si="5"/>
        <v>16.25</v>
      </c>
      <c r="H251" s="85">
        <v>15.9</v>
      </c>
      <c r="I251" s="33">
        <v>17.2</v>
      </c>
      <c r="J251" s="33">
        <v>12</v>
      </c>
      <c r="K251" s="90">
        <v>14.495438596491205</v>
      </c>
      <c r="L251" s="133">
        <v>99</v>
      </c>
      <c r="M251" s="34">
        <v>70</v>
      </c>
      <c r="N251" s="128">
        <v>88.624561403508778</v>
      </c>
      <c r="O251" s="136">
        <v>1015.5</v>
      </c>
      <c r="P251" s="21">
        <v>1010.2</v>
      </c>
      <c r="Q251" s="77">
        <v>1012.8382456140358</v>
      </c>
      <c r="R251" s="78">
        <v>4.7</v>
      </c>
      <c r="S251" s="68">
        <v>3.6</v>
      </c>
      <c r="T251" s="25">
        <v>1.2</v>
      </c>
      <c r="U251" s="280" t="s">
        <v>49</v>
      </c>
      <c r="V251" s="282"/>
      <c r="W251" s="16">
        <v>0</v>
      </c>
      <c r="X251" s="17">
        <v>0</v>
      </c>
      <c r="Y251" s="18">
        <v>0</v>
      </c>
      <c r="Z251" s="48">
        <v>0</v>
      </c>
      <c r="AA251" s="395" t="s">
        <v>229</v>
      </c>
      <c r="AB251" s="29"/>
      <c r="AG251" s="287"/>
    </row>
    <row r="252" spans="1:33" s="20" customFormat="1" x14ac:dyDescent="0.3">
      <c r="A252" s="43">
        <v>42985</v>
      </c>
      <c r="B252" s="44">
        <v>14.3</v>
      </c>
      <c r="C252" s="14">
        <v>21.8</v>
      </c>
      <c r="D252" s="14">
        <v>12.9</v>
      </c>
      <c r="E252" s="14">
        <v>23.4</v>
      </c>
      <c r="F252" s="14">
        <v>8.1</v>
      </c>
      <c r="G252" s="71">
        <f t="shared" si="5"/>
        <v>15.475000000000001</v>
      </c>
      <c r="H252" s="85">
        <v>16.399999999999999</v>
      </c>
      <c r="I252" s="33">
        <v>16.600000000000001</v>
      </c>
      <c r="J252" s="33">
        <v>8</v>
      </c>
      <c r="K252" s="90">
        <v>12.136111111111111</v>
      </c>
      <c r="L252" s="133">
        <v>99</v>
      </c>
      <c r="M252" s="34">
        <v>43</v>
      </c>
      <c r="N252" s="128">
        <v>79.506944444444443</v>
      </c>
      <c r="O252" s="136">
        <v>1015.2</v>
      </c>
      <c r="P252" s="21">
        <v>1009.9</v>
      </c>
      <c r="Q252" s="77">
        <v>1012.0038194444442</v>
      </c>
      <c r="R252" s="78">
        <v>8.3000000000000007</v>
      </c>
      <c r="S252" s="68">
        <v>6.4</v>
      </c>
      <c r="T252" s="25">
        <v>1.7</v>
      </c>
      <c r="U252" s="280" t="s">
        <v>99</v>
      </c>
      <c r="V252" s="282"/>
      <c r="W252" s="16">
        <v>0</v>
      </c>
      <c r="X252" s="17">
        <v>0</v>
      </c>
      <c r="Y252" s="18">
        <v>0</v>
      </c>
      <c r="Z252" s="48">
        <v>0</v>
      </c>
      <c r="AA252" s="395" t="s">
        <v>290</v>
      </c>
      <c r="AB252" s="29"/>
      <c r="AG252" s="287"/>
    </row>
    <row r="253" spans="1:33" s="20" customFormat="1" x14ac:dyDescent="0.3">
      <c r="A253" s="43">
        <v>42986</v>
      </c>
      <c r="B253" s="44">
        <v>6.2</v>
      </c>
      <c r="C253" s="14">
        <v>20.8</v>
      </c>
      <c r="D253" s="14">
        <v>16.5</v>
      </c>
      <c r="E253" s="14">
        <v>21</v>
      </c>
      <c r="F253" s="14">
        <v>5.8</v>
      </c>
      <c r="G253" s="71">
        <f t="shared" si="5"/>
        <v>15</v>
      </c>
      <c r="H253" s="85">
        <v>14.1</v>
      </c>
      <c r="I253" s="33">
        <v>14.4</v>
      </c>
      <c r="J253" s="33">
        <v>5.7</v>
      </c>
      <c r="K253" s="90">
        <v>9.9038327526132459</v>
      </c>
      <c r="L253" s="133">
        <v>99</v>
      </c>
      <c r="M253" s="34">
        <v>52</v>
      </c>
      <c r="N253" s="128">
        <v>80.623693379790936</v>
      </c>
      <c r="O253" s="136">
        <v>1017.2</v>
      </c>
      <c r="P253" s="21">
        <v>1013</v>
      </c>
      <c r="Q253" s="77">
        <v>1015.0655052264822</v>
      </c>
      <c r="R253" s="78">
        <v>7.5</v>
      </c>
      <c r="S253" s="68">
        <v>6.1</v>
      </c>
      <c r="T253" s="25">
        <v>2.5</v>
      </c>
      <c r="U253" s="280" t="s">
        <v>88</v>
      </c>
      <c r="V253" s="282"/>
      <c r="W253" s="16">
        <v>0</v>
      </c>
      <c r="X253" s="17">
        <v>0</v>
      </c>
      <c r="Y253" s="18">
        <v>0</v>
      </c>
      <c r="Z253" s="48">
        <v>0</v>
      </c>
      <c r="AA253" s="395" t="s">
        <v>394</v>
      </c>
      <c r="AB253" s="29"/>
      <c r="AG253" s="287"/>
    </row>
    <row r="254" spans="1:33" s="20" customFormat="1" x14ac:dyDescent="0.3">
      <c r="A254" s="43">
        <v>42987</v>
      </c>
      <c r="B254" s="44">
        <v>7.3</v>
      </c>
      <c r="C254" s="14">
        <v>23.1</v>
      </c>
      <c r="D254" s="14">
        <v>17.899999999999999</v>
      </c>
      <c r="E254" s="14">
        <v>24.8</v>
      </c>
      <c r="F254" s="14">
        <v>7.2</v>
      </c>
      <c r="G254" s="71">
        <f t="shared" si="5"/>
        <v>16.55</v>
      </c>
      <c r="H254" s="85">
        <v>16.100000000000001</v>
      </c>
      <c r="I254" s="33">
        <v>17.5</v>
      </c>
      <c r="J254" s="33">
        <v>6.8</v>
      </c>
      <c r="K254" s="90">
        <v>12.628819444444447</v>
      </c>
      <c r="L254" s="133">
        <v>99</v>
      </c>
      <c r="M254" s="34">
        <v>46</v>
      </c>
      <c r="N254" s="128">
        <v>80.21875</v>
      </c>
      <c r="O254" s="136">
        <v>1013.5</v>
      </c>
      <c r="P254" s="21">
        <v>1005.8</v>
      </c>
      <c r="Q254" s="77">
        <v>1009.2486111111112</v>
      </c>
      <c r="R254" s="78">
        <v>7.9</v>
      </c>
      <c r="S254" s="68">
        <v>5.8</v>
      </c>
      <c r="T254" s="25">
        <v>2.1</v>
      </c>
      <c r="U254" s="280" t="s">
        <v>88</v>
      </c>
      <c r="V254" s="282" t="s">
        <v>215</v>
      </c>
      <c r="W254" s="16">
        <v>3.6</v>
      </c>
      <c r="X254" s="17">
        <v>0.3</v>
      </c>
      <c r="Y254" s="18">
        <v>0</v>
      </c>
      <c r="Z254" s="48">
        <v>0</v>
      </c>
      <c r="AA254" s="395" t="s">
        <v>335</v>
      </c>
      <c r="AB254" s="29"/>
      <c r="AG254" s="287"/>
    </row>
    <row r="255" spans="1:33" s="20" customFormat="1" x14ac:dyDescent="0.3">
      <c r="A255" s="43">
        <v>42988</v>
      </c>
      <c r="B255" s="44">
        <v>18</v>
      </c>
      <c r="C255" s="14">
        <v>25.9</v>
      </c>
      <c r="D255" s="14">
        <v>20.2</v>
      </c>
      <c r="E255" s="14">
        <v>26.7</v>
      </c>
      <c r="F255" s="14">
        <v>16.600000000000001</v>
      </c>
      <c r="G255" s="71">
        <f t="shared" si="5"/>
        <v>21.074999999999999</v>
      </c>
      <c r="H255" s="85">
        <v>21</v>
      </c>
      <c r="I255" s="33">
        <v>19</v>
      </c>
      <c r="J255" s="33">
        <v>15.8</v>
      </c>
      <c r="K255" s="90">
        <v>17.119444444444454</v>
      </c>
      <c r="L255" s="133">
        <v>98</v>
      </c>
      <c r="M255" s="34">
        <v>55</v>
      </c>
      <c r="N255" s="128">
        <v>80.930555555555557</v>
      </c>
      <c r="O255" s="136">
        <v>1009.6</v>
      </c>
      <c r="P255" s="21">
        <v>1006.1</v>
      </c>
      <c r="Q255" s="77">
        <v>1008.1173611111117</v>
      </c>
      <c r="R255" s="78">
        <v>8.6999999999999993</v>
      </c>
      <c r="S255" s="68">
        <v>7.2</v>
      </c>
      <c r="T255" s="25">
        <v>3.2</v>
      </c>
      <c r="U255" s="280" t="s">
        <v>88</v>
      </c>
      <c r="V255" s="282"/>
      <c r="W255" s="16">
        <v>0</v>
      </c>
      <c r="X255" s="17">
        <v>0</v>
      </c>
      <c r="Y255" s="18">
        <v>0</v>
      </c>
      <c r="Z255" s="48">
        <v>0</v>
      </c>
      <c r="AA255" s="395" t="s">
        <v>288</v>
      </c>
      <c r="AB255" s="29"/>
      <c r="AG255" s="287"/>
    </row>
    <row r="256" spans="1:33" s="20" customFormat="1" x14ac:dyDescent="0.3">
      <c r="A256" s="43">
        <v>42989</v>
      </c>
      <c r="B256" s="44">
        <v>16.3</v>
      </c>
      <c r="C256" s="14">
        <v>27.1</v>
      </c>
      <c r="D256" s="14">
        <v>18.5</v>
      </c>
      <c r="E256" s="14">
        <v>29</v>
      </c>
      <c r="F256" s="14">
        <v>15.1</v>
      </c>
      <c r="G256" s="71">
        <f t="shared" si="5"/>
        <v>20.100000000000001</v>
      </c>
      <c r="H256" s="85">
        <v>21</v>
      </c>
      <c r="I256" s="33">
        <v>17.7</v>
      </c>
      <c r="J256" s="33">
        <v>14.9</v>
      </c>
      <c r="K256" s="90">
        <v>16.149999999999991</v>
      </c>
      <c r="L256" s="133">
        <v>99</v>
      </c>
      <c r="M256" s="34">
        <v>46</v>
      </c>
      <c r="N256" s="128">
        <v>77.024305555555557</v>
      </c>
      <c r="O256" s="136">
        <v>1009.5</v>
      </c>
      <c r="P256" s="21">
        <v>1002.5</v>
      </c>
      <c r="Q256" s="77">
        <v>1006.4569444444437</v>
      </c>
      <c r="R256" s="78">
        <v>12.2</v>
      </c>
      <c r="S256" s="68">
        <v>8.6</v>
      </c>
      <c r="T256" s="25">
        <v>3</v>
      </c>
      <c r="U256" s="280" t="s">
        <v>88</v>
      </c>
      <c r="V256" s="282" t="s">
        <v>215</v>
      </c>
      <c r="W256" s="16">
        <v>7.2</v>
      </c>
      <c r="X256" s="17">
        <v>0.6</v>
      </c>
      <c r="Y256" s="18">
        <v>0</v>
      </c>
      <c r="Z256" s="48">
        <v>0</v>
      </c>
      <c r="AA256" s="395" t="s">
        <v>290</v>
      </c>
      <c r="AB256" s="29"/>
      <c r="AG256" s="287"/>
    </row>
    <row r="257" spans="1:33" s="20" customFormat="1" x14ac:dyDescent="0.3">
      <c r="A257" s="43">
        <v>42990</v>
      </c>
      <c r="B257" s="44">
        <v>15.9</v>
      </c>
      <c r="C257" s="14">
        <v>17.100000000000001</v>
      </c>
      <c r="D257" s="14">
        <v>15</v>
      </c>
      <c r="E257" s="14">
        <v>18.8</v>
      </c>
      <c r="F257" s="14">
        <v>13</v>
      </c>
      <c r="G257" s="71">
        <f t="shared" si="5"/>
        <v>15.75</v>
      </c>
      <c r="H257" s="85">
        <v>16</v>
      </c>
      <c r="I257" s="33">
        <v>18.600000000000001</v>
      </c>
      <c r="J257" s="33">
        <v>12.8</v>
      </c>
      <c r="K257" s="90">
        <v>15.10243902439024</v>
      </c>
      <c r="L257" s="133">
        <v>99</v>
      </c>
      <c r="M257" s="34">
        <v>85</v>
      </c>
      <c r="N257" s="128">
        <v>94.822299651567945</v>
      </c>
      <c r="O257" s="136">
        <v>1010.8</v>
      </c>
      <c r="P257" s="21">
        <v>1001.6</v>
      </c>
      <c r="Q257" s="77">
        <v>1005.2393728222991</v>
      </c>
      <c r="R257" s="78">
        <v>5</v>
      </c>
      <c r="S257" s="68">
        <v>3.9</v>
      </c>
      <c r="T257" s="25">
        <v>1.5</v>
      </c>
      <c r="U257" s="280" t="s">
        <v>45</v>
      </c>
      <c r="V257" s="282" t="s">
        <v>215</v>
      </c>
      <c r="W257" s="16">
        <v>7.2</v>
      </c>
      <c r="X257" s="17">
        <v>8</v>
      </c>
      <c r="Y257" s="18">
        <v>0</v>
      </c>
      <c r="Z257" s="48">
        <v>0</v>
      </c>
      <c r="AA257" s="395" t="s">
        <v>434</v>
      </c>
      <c r="AB257" s="29"/>
      <c r="AG257" s="287"/>
    </row>
    <row r="258" spans="1:33" s="20" customFormat="1" x14ac:dyDescent="0.3">
      <c r="A258" s="43">
        <v>42991</v>
      </c>
      <c r="B258" s="44">
        <v>11.9</v>
      </c>
      <c r="C258" s="14">
        <v>20.2</v>
      </c>
      <c r="D258" s="14">
        <v>18.2</v>
      </c>
      <c r="E258" s="14">
        <v>20.6</v>
      </c>
      <c r="F258" s="14">
        <v>11.7</v>
      </c>
      <c r="G258" s="71">
        <f t="shared" si="5"/>
        <v>17.125</v>
      </c>
      <c r="H258" s="85">
        <v>16.7</v>
      </c>
      <c r="I258" s="33">
        <v>15.6</v>
      </c>
      <c r="J258" s="33">
        <v>9</v>
      </c>
      <c r="K258" s="90">
        <v>11.513194444444434</v>
      </c>
      <c r="L258" s="133">
        <v>99</v>
      </c>
      <c r="M258" s="34">
        <v>52</v>
      </c>
      <c r="N258" s="128">
        <v>74.246527777777771</v>
      </c>
      <c r="O258" s="136">
        <v>1014.5</v>
      </c>
      <c r="P258" s="21">
        <v>1010.7</v>
      </c>
      <c r="Q258" s="77">
        <v>1012.7701388888895</v>
      </c>
      <c r="R258" s="78">
        <v>11.1</v>
      </c>
      <c r="S258" s="68">
        <v>9.5</v>
      </c>
      <c r="T258" s="25">
        <v>3.2</v>
      </c>
      <c r="U258" s="280" t="s">
        <v>49</v>
      </c>
      <c r="V258" s="283"/>
      <c r="W258" s="26">
        <v>0</v>
      </c>
      <c r="X258" s="27">
        <v>0</v>
      </c>
      <c r="Y258" s="28">
        <v>0</v>
      </c>
      <c r="Z258" s="30">
        <v>0</v>
      </c>
      <c r="AA258" s="396" t="s">
        <v>288</v>
      </c>
      <c r="AB258" s="29"/>
      <c r="AG258" s="287"/>
    </row>
    <row r="259" spans="1:33" s="20" customFormat="1" x14ac:dyDescent="0.3">
      <c r="A259" s="43">
        <v>42992</v>
      </c>
      <c r="B259" s="44">
        <v>13.9</v>
      </c>
      <c r="C259" s="14">
        <v>23.7</v>
      </c>
      <c r="D259" s="14">
        <v>22.6</v>
      </c>
      <c r="E259" s="14">
        <v>25.7</v>
      </c>
      <c r="F259" s="14">
        <v>13.8</v>
      </c>
      <c r="G259" s="71">
        <f t="shared" si="5"/>
        <v>20.700000000000003</v>
      </c>
      <c r="H259" s="85">
        <v>19.899999999999999</v>
      </c>
      <c r="I259" s="33">
        <v>14.6</v>
      </c>
      <c r="J259" s="33">
        <v>10</v>
      </c>
      <c r="K259" s="90">
        <v>12.243402777777789</v>
      </c>
      <c r="L259" s="133">
        <v>85</v>
      </c>
      <c r="M259" s="34">
        <v>44</v>
      </c>
      <c r="N259" s="128">
        <v>62.440972222222221</v>
      </c>
      <c r="O259" s="136">
        <v>1012.5</v>
      </c>
      <c r="P259" s="21">
        <v>1005.5</v>
      </c>
      <c r="Q259" s="77">
        <v>1009.5329861111115</v>
      </c>
      <c r="R259" s="78">
        <v>12.6</v>
      </c>
      <c r="S259" s="68">
        <v>10</v>
      </c>
      <c r="T259" s="25">
        <v>5.4</v>
      </c>
      <c r="U259" s="280" t="s">
        <v>43</v>
      </c>
      <c r="V259" s="283" t="s">
        <v>215</v>
      </c>
      <c r="W259" s="26">
        <v>3.6</v>
      </c>
      <c r="X259" s="27">
        <v>1.9</v>
      </c>
      <c r="Y259" s="28">
        <v>0</v>
      </c>
      <c r="Z259" s="30">
        <v>0</v>
      </c>
      <c r="AA259" s="396" t="s">
        <v>335</v>
      </c>
      <c r="AB259" s="29"/>
      <c r="AG259" s="287"/>
    </row>
    <row r="260" spans="1:33" s="20" customFormat="1" x14ac:dyDescent="0.3">
      <c r="A260" s="43">
        <v>42993</v>
      </c>
      <c r="B260" s="44">
        <v>11.5</v>
      </c>
      <c r="C260" s="14">
        <v>20.2</v>
      </c>
      <c r="D260" s="14">
        <v>11.3</v>
      </c>
      <c r="E260" s="14">
        <v>21.1</v>
      </c>
      <c r="F260" s="14">
        <v>9.1999999999999993</v>
      </c>
      <c r="G260" s="71">
        <f t="shared" si="5"/>
        <v>13.574999999999999</v>
      </c>
      <c r="H260" s="85">
        <v>15.1</v>
      </c>
      <c r="I260" s="33">
        <v>13.7</v>
      </c>
      <c r="J260" s="33">
        <v>7.6</v>
      </c>
      <c r="K260" s="90">
        <v>10.460069444444432</v>
      </c>
      <c r="L260" s="133">
        <v>99</v>
      </c>
      <c r="M260" s="34">
        <v>44</v>
      </c>
      <c r="N260" s="128">
        <v>77.013888888888886</v>
      </c>
      <c r="O260" s="136">
        <v>1016.6</v>
      </c>
      <c r="P260" s="21">
        <v>1009.4</v>
      </c>
      <c r="Q260" s="77">
        <v>1014.6559027777772</v>
      </c>
      <c r="R260" s="78">
        <v>5.0999999999999996</v>
      </c>
      <c r="S260" s="68">
        <v>3.3</v>
      </c>
      <c r="T260" s="25">
        <v>1.5</v>
      </c>
      <c r="U260" s="280" t="s">
        <v>44</v>
      </c>
      <c r="V260" s="283"/>
      <c r="W260" s="26">
        <v>0</v>
      </c>
      <c r="X260" s="27">
        <v>0</v>
      </c>
      <c r="Y260" s="28">
        <v>0</v>
      </c>
      <c r="Z260" s="30">
        <v>0</v>
      </c>
      <c r="AA260" s="396" t="s">
        <v>287</v>
      </c>
      <c r="AB260" s="29"/>
      <c r="AG260" s="287"/>
    </row>
    <row r="261" spans="1:33" s="20" customFormat="1" x14ac:dyDescent="0.3">
      <c r="A261" s="43">
        <v>42994</v>
      </c>
      <c r="B261" s="44">
        <v>9.4</v>
      </c>
      <c r="C261" s="14">
        <v>16.5</v>
      </c>
      <c r="D261" s="14">
        <v>13.8</v>
      </c>
      <c r="E261" s="14">
        <v>18.399999999999999</v>
      </c>
      <c r="F261" s="14">
        <v>8.1</v>
      </c>
      <c r="G261" s="71">
        <f t="shared" si="5"/>
        <v>13.375</v>
      </c>
      <c r="H261" s="85">
        <v>12.8</v>
      </c>
      <c r="I261" s="33">
        <v>14.6</v>
      </c>
      <c r="J261" s="33">
        <v>8</v>
      </c>
      <c r="K261" s="90">
        <v>11.698615916955006</v>
      </c>
      <c r="L261" s="133">
        <v>99</v>
      </c>
      <c r="M261" s="34">
        <v>76</v>
      </c>
      <c r="N261" s="128">
        <v>93.363321799307954</v>
      </c>
      <c r="O261" s="136">
        <v>1016.3</v>
      </c>
      <c r="P261" s="21">
        <v>1012.7</v>
      </c>
      <c r="Q261" s="77">
        <v>1014.3858131487883</v>
      </c>
      <c r="R261" s="78">
        <v>2.9</v>
      </c>
      <c r="S261" s="68">
        <v>2.2000000000000002</v>
      </c>
      <c r="T261" s="25">
        <v>0.8</v>
      </c>
      <c r="U261" s="280" t="s">
        <v>93</v>
      </c>
      <c r="V261" s="283" t="s">
        <v>215</v>
      </c>
      <c r="W261" s="26">
        <v>3.6</v>
      </c>
      <c r="X261" s="27">
        <v>1.3</v>
      </c>
      <c r="Y261" s="28">
        <v>0</v>
      </c>
      <c r="Z261" s="30">
        <v>0</v>
      </c>
      <c r="AA261" s="396" t="s">
        <v>432</v>
      </c>
      <c r="AB261" s="29"/>
      <c r="AG261" s="287"/>
    </row>
    <row r="262" spans="1:33" s="20" customFormat="1" x14ac:dyDescent="0.3">
      <c r="A262" s="43">
        <v>42995</v>
      </c>
      <c r="B262" s="44">
        <v>13.5</v>
      </c>
      <c r="C262" s="14">
        <v>17.7</v>
      </c>
      <c r="D262" s="14">
        <v>16.8</v>
      </c>
      <c r="E262" s="14">
        <v>17.899999999999999</v>
      </c>
      <c r="F262" s="14">
        <v>12.7</v>
      </c>
      <c r="G262" s="71">
        <f t="shared" si="5"/>
        <v>16.2</v>
      </c>
      <c r="H262" s="85">
        <v>15.5</v>
      </c>
      <c r="I262" s="33">
        <v>17.399999999999999</v>
      </c>
      <c r="J262" s="33">
        <v>11.4</v>
      </c>
      <c r="K262" s="90">
        <v>14.445454545454567</v>
      </c>
      <c r="L262" s="133">
        <v>99</v>
      </c>
      <c r="M262" s="34">
        <v>77</v>
      </c>
      <c r="N262" s="128">
        <v>93.9055944055944</v>
      </c>
      <c r="O262" s="136">
        <v>1014.1</v>
      </c>
      <c r="P262" s="21">
        <v>1006.1</v>
      </c>
      <c r="Q262" s="77">
        <v>1010.2923076923082</v>
      </c>
      <c r="R262" s="78">
        <v>11.6</v>
      </c>
      <c r="S262" s="68">
        <v>9.9</v>
      </c>
      <c r="T262" s="25">
        <v>2.8</v>
      </c>
      <c r="U262" s="280" t="s">
        <v>43</v>
      </c>
      <c r="V262" s="283" t="s">
        <v>215</v>
      </c>
      <c r="W262" s="26">
        <v>7.2</v>
      </c>
      <c r="X262" s="27">
        <v>14</v>
      </c>
      <c r="Y262" s="28">
        <v>0</v>
      </c>
      <c r="Z262" s="30">
        <v>0</v>
      </c>
      <c r="AA262" s="396" t="s">
        <v>229</v>
      </c>
      <c r="AB262" s="29"/>
      <c r="AG262" s="287"/>
    </row>
    <row r="263" spans="1:33" s="20" customFormat="1" x14ac:dyDescent="0.3">
      <c r="A263" s="43">
        <v>42996</v>
      </c>
      <c r="B263" s="44">
        <v>11.1</v>
      </c>
      <c r="C263" s="14">
        <v>18.3</v>
      </c>
      <c r="D263" s="14">
        <v>12.1</v>
      </c>
      <c r="E263" s="14">
        <v>18.8</v>
      </c>
      <c r="F263" s="14">
        <v>10.5</v>
      </c>
      <c r="G263" s="71">
        <f t="shared" si="5"/>
        <v>13.399999999999999</v>
      </c>
      <c r="H263" s="85">
        <v>14.3</v>
      </c>
      <c r="I263" s="33">
        <v>14.8</v>
      </c>
      <c r="J263" s="33">
        <v>10.3</v>
      </c>
      <c r="K263" s="90">
        <v>12.040972222222214</v>
      </c>
      <c r="L263" s="133">
        <v>99</v>
      </c>
      <c r="M263" s="34">
        <v>67</v>
      </c>
      <c r="N263" s="128">
        <v>87.149305555555557</v>
      </c>
      <c r="O263" s="136">
        <v>1018.2</v>
      </c>
      <c r="P263" s="21">
        <v>1008.7</v>
      </c>
      <c r="Q263" s="77">
        <v>1015.3607638888888</v>
      </c>
      <c r="R263" s="78">
        <v>9</v>
      </c>
      <c r="S263" s="68">
        <v>7.6</v>
      </c>
      <c r="T263" s="25">
        <v>2.4</v>
      </c>
      <c r="U263" s="280" t="s">
        <v>43</v>
      </c>
      <c r="V263" s="283" t="s">
        <v>221</v>
      </c>
      <c r="W263" s="26">
        <v>0</v>
      </c>
      <c r="X263" s="27">
        <v>0</v>
      </c>
      <c r="Y263" s="28">
        <v>0</v>
      </c>
      <c r="Z263" s="30">
        <v>0</v>
      </c>
      <c r="AA263" s="396" t="s">
        <v>438</v>
      </c>
      <c r="AB263" s="29"/>
      <c r="AG263" s="287"/>
    </row>
    <row r="264" spans="1:33" s="20" customFormat="1" x14ac:dyDescent="0.3">
      <c r="A264" s="43">
        <v>42997</v>
      </c>
      <c r="B264" s="44">
        <v>10</v>
      </c>
      <c r="C264" s="14">
        <v>16.100000000000001</v>
      </c>
      <c r="D264" s="14">
        <v>12.7</v>
      </c>
      <c r="E264" s="14">
        <v>16.600000000000001</v>
      </c>
      <c r="F264" s="14">
        <v>9.9</v>
      </c>
      <c r="G264" s="71">
        <f t="shared" si="5"/>
        <v>12.875</v>
      </c>
      <c r="H264" s="85">
        <v>12.7</v>
      </c>
      <c r="I264" s="33">
        <v>14.5</v>
      </c>
      <c r="J264" s="33">
        <v>9.8000000000000007</v>
      </c>
      <c r="K264" s="90">
        <v>11.787847222222204</v>
      </c>
      <c r="L264" s="133">
        <v>99</v>
      </c>
      <c r="M264" s="34">
        <v>79</v>
      </c>
      <c r="N264" s="128">
        <v>94.767361111111114</v>
      </c>
      <c r="O264" s="136">
        <v>1018.2</v>
      </c>
      <c r="P264" s="21">
        <v>1011.2</v>
      </c>
      <c r="Q264" s="77">
        <v>1014.359722222222</v>
      </c>
      <c r="R264" s="78">
        <v>4.3</v>
      </c>
      <c r="S264" s="68">
        <v>3.5</v>
      </c>
      <c r="T264" s="25">
        <v>1.6</v>
      </c>
      <c r="U264" s="280" t="s">
        <v>46</v>
      </c>
      <c r="V264" s="283" t="s">
        <v>215</v>
      </c>
      <c r="W264" s="26">
        <v>3.6</v>
      </c>
      <c r="X264" s="27">
        <v>7</v>
      </c>
      <c r="Y264" s="28">
        <v>0</v>
      </c>
      <c r="Z264" s="30">
        <v>0</v>
      </c>
      <c r="AA264" s="396" t="s">
        <v>230</v>
      </c>
      <c r="AB264" s="29"/>
      <c r="AG264" s="287"/>
    </row>
    <row r="265" spans="1:33" s="20" customFormat="1" x14ac:dyDescent="0.3">
      <c r="A265" s="43">
        <v>42998</v>
      </c>
      <c r="B265" s="44">
        <v>12</v>
      </c>
      <c r="C265" s="14">
        <v>17.3</v>
      </c>
      <c r="D265" s="14">
        <v>13.4</v>
      </c>
      <c r="E265" s="14">
        <v>18.600000000000001</v>
      </c>
      <c r="F265" s="14">
        <v>11.4</v>
      </c>
      <c r="G265" s="71">
        <f t="shared" si="5"/>
        <v>14.025</v>
      </c>
      <c r="H265" s="85">
        <v>13.9</v>
      </c>
      <c r="I265" s="33">
        <v>15.5</v>
      </c>
      <c r="J265" s="33">
        <v>11.1</v>
      </c>
      <c r="K265" s="90">
        <v>12.43993055555555</v>
      </c>
      <c r="L265" s="133">
        <v>99</v>
      </c>
      <c r="M265" s="34">
        <v>79</v>
      </c>
      <c r="N265" s="128">
        <v>91.274305555555557</v>
      </c>
      <c r="O265" s="136">
        <v>1013.6</v>
      </c>
      <c r="P265" s="21">
        <v>1011</v>
      </c>
      <c r="Q265" s="77">
        <v>1012.1996527777771</v>
      </c>
      <c r="R265" s="78">
        <v>6.1</v>
      </c>
      <c r="S265" s="68">
        <v>5.6</v>
      </c>
      <c r="T265" s="25">
        <v>1.7</v>
      </c>
      <c r="U265" s="280" t="s">
        <v>92</v>
      </c>
      <c r="V265" s="283" t="s">
        <v>215</v>
      </c>
      <c r="W265" s="26">
        <v>10.8</v>
      </c>
      <c r="X265" s="27">
        <v>14</v>
      </c>
      <c r="Y265" s="28">
        <v>0</v>
      </c>
      <c r="Z265" s="30">
        <v>0</v>
      </c>
      <c r="AA265" s="396" t="s">
        <v>439</v>
      </c>
      <c r="AB265" s="29"/>
      <c r="AG265" s="287"/>
    </row>
    <row r="266" spans="1:33" s="20" customFormat="1" x14ac:dyDescent="0.3">
      <c r="A266" s="43">
        <v>42999</v>
      </c>
      <c r="B266" s="44">
        <v>12</v>
      </c>
      <c r="C266" s="14">
        <v>12.8</v>
      </c>
      <c r="D266" s="14">
        <v>11.4</v>
      </c>
      <c r="E266" s="14">
        <v>12.9</v>
      </c>
      <c r="F266" s="14">
        <v>10.8</v>
      </c>
      <c r="G266" s="71">
        <f t="shared" si="5"/>
        <v>11.9</v>
      </c>
      <c r="H266" s="85">
        <v>12</v>
      </c>
      <c r="I266" s="33">
        <v>12.4</v>
      </c>
      <c r="J266" s="33">
        <v>10.6</v>
      </c>
      <c r="K266" s="90">
        <v>11.584027777777765</v>
      </c>
      <c r="L266" s="133">
        <v>99</v>
      </c>
      <c r="M266" s="34">
        <v>94</v>
      </c>
      <c r="N266" s="128">
        <v>97.277777777777771</v>
      </c>
      <c r="O266" s="136">
        <v>1013.8</v>
      </c>
      <c r="P266" s="21">
        <v>1008.7</v>
      </c>
      <c r="Q266" s="77">
        <v>1011.0809027777777</v>
      </c>
      <c r="R266" s="78">
        <v>5.7</v>
      </c>
      <c r="S266" s="68">
        <v>4.8</v>
      </c>
      <c r="T266" s="25">
        <v>1.9</v>
      </c>
      <c r="U266" s="280" t="s">
        <v>92</v>
      </c>
      <c r="V266" s="283" t="s">
        <v>215</v>
      </c>
      <c r="W266" s="26">
        <v>14.4</v>
      </c>
      <c r="X266" s="27">
        <v>25</v>
      </c>
      <c r="Y266" s="28">
        <v>0</v>
      </c>
      <c r="Z266" s="30">
        <v>0</v>
      </c>
      <c r="AA266" s="396" t="s">
        <v>230</v>
      </c>
      <c r="AB266" s="29"/>
      <c r="AG266" s="287"/>
    </row>
    <row r="267" spans="1:33" s="20" customFormat="1" x14ac:dyDescent="0.3">
      <c r="A267" s="43">
        <v>43000</v>
      </c>
      <c r="B267" s="44">
        <v>11.2</v>
      </c>
      <c r="C267" s="14">
        <v>17</v>
      </c>
      <c r="D267" s="14">
        <v>12.7</v>
      </c>
      <c r="E267" s="14">
        <v>17.100000000000001</v>
      </c>
      <c r="F267" s="14">
        <v>10.8</v>
      </c>
      <c r="G267" s="71">
        <f t="shared" si="5"/>
        <v>13.399999999999999</v>
      </c>
      <c r="H267" s="85">
        <v>13.2</v>
      </c>
      <c r="I267" s="33">
        <v>14.5</v>
      </c>
      <c r="J267" s="33">
        <v>10.6</v>
      </c>
      <c r="K267" s="90">
        <v>11.72299651567945</v>
      </c>
      <c r="L267" s="133">
        <v>99</v>
      </c>
      <c r="M267" s="34">
        <v>78</v>
      </c>
      <c r="N267" s="128">
        <v>91.268292682926827</v>
      </c>
      <c r="O267" s="136">
        <v>1018.4</v>
      </c>
      <c r="P267" s="21">
        <v>1013.5</v>
      </c>
      <c r="Q267" s="77">
        <v>1016.6101045296175</v>
      </c>
      <c r="R267" s="78">
        <v>5.4</v>
      </c>
      <c r="S267" s="68">
        <v>4.9000000000000004</v>
      </c>
      <c r="T267" s="25">
        <v>1.7</v>
      </c>
      <c r="U267" s="280" t="s">
        <v>46</v>
      </c>
      <c r="V267" s="283" t="s">
        <v>215</v>
      </c>
      <c r="W267" s="26">
        <v>7.2</v>
      </c>
      <c r="X267" s="27">
        <v>3.3</v>
      </c>
      <c r="Y267" s="28">
        <v>0</v>
      </c>
      <c r="Z267" s="30">
        <v>0</v>
      </c>
      <c r="AA267" s="396" t="s">
        <v>230</v>
      </c>
      <c r="AB267" s="29"/>
      <c r="AG267" s="287"/>
    </row>
    <row r="268" spans="1:33" s="20" customFormat="1" x14ac:dyDescent="0.3">
      <c r="A268" s="43">
        <v>43001</v>
      </c>
      <c r="B268" s="44">
        <v>11.8</v>
      </c>
      <c r="C268" s="14">
        <v>12.7</v>
      </c>
      <c r="D268" s="14">
        <v>12.2</v>
      </c>
      <c r="E268" s="14">
        <v>13.3</v>
      </c>
      <c r="F268" s="14">
        <v>11.5</v>
      </c>
      <c r="G268" s="71">
        <f t="shared" si="5"/>
        <v>12.225</v>
      </c>
      <c r="H268" s="85">
        <v>12.2</v>
      </c>
      <c r="I268" s="33">
        <v>13.1</v>
      </c>
      <c r="J268" s="33">
        <v>10.5</v>
      </c>
      <c r="K268" s="90">
        <v>11.620138888888885</v>
      </c>
      <c r="L268" s="133">
        <v>99</v>
      </c>
      <c r="M268" s="34">
        <v>89</v>
      </c>
      <c r="N268" s="128">
        <v>96.510416666666671</v>
      </c>
      <c r="O268" s="136">
        <v>1019.5</v>
      </c>
      <c r="P268" s="21">
        <v>1013.9</v>
      </c>
      <c r="Q268" s="77">
        <v>1016.460069444446</v>
      </c>
      <c r="R268" s="78">
        <v>6.1</v>
      </c>
      <c r="S268" s="68">
        <v>5.4</v>
      </c>
      <c r="T268" s="25">
        <v>1.3</v>
      </c>
      <c r="U268" s="280" t="s">
        <v>45</v>
      </c>
      <c r="V268" s="283" t="s">
        <v>215</v>
      </c>
      <c r="W268" s="26">
        <v>14.4</v>
      </c>
      <c r="X268" s="27">
        <v>17.100000000000001</v>
      </c>
      <c r="Y268" s="28">
        <v>0</v>
      </c>
      <c r="Z268" s="30">
        <v>0</v>
      </c>
      <c r="AA268" s="396" t="s">
        <v>439</v>
      </c>
      <c r="AB268" s="29"/>
      <c r="AG268" s="287"/>
    </row>
    <row r="269" spans="1:33" s="20" customFormat="1" x14ac:dyDescent="0.3">
      <c r="A269" s="43">
        <v>43002</v>
      </c>
      <c r="B269" s="44">
        <v>11.5</v>
      </c>
      <c r="C269" s="14">
        <v>17.3</v>
      </c>
      <c r="D269" s="14">
        <v>13.2</v>
      </c>
      <c r="E269" s="14">
        <v>19.7</v>
      </c>
      <c r="F269" s="14">
        <v>11.4</v>
      </c>
      <c r="G269" s="71">
        <f t="shared" si="5"/>
        <v>13.8</v>
      </c>
      <c r="H269" s="85">
        <v>13.7</v>
      </c>
      <c r="I269" s="33">
        <v>14</v>
      </c>
      <c r="J269" s="33">
        <v>11.1</v>
      </c>
      <c r="K269" s="90">
        <v>12.275347222222225</v>
      </c>
      <c r="L269" s="133">
        <v>99</v>
      </c>
      <c r="M269" s="34">
        <v>64</v>
      </c>
      <c r="N269" s="128">
        <v>91.989583333333329</v>
      </c>
      <c r="O269" s="136">
        <v>1021.5</v>
      </c>
      <c r="P269" s="21">
        <v>1019.3</v>
      </c>
      <c r="Q269" s="77">
        <v>1020.3500000000001</v>
      </c>
      <c r="R269" s="78">
        <v>3.6</v>
      </c>
      <c r="S269" s="68">
        <v>3</v>
      </c>
      <c r="T269" s="25">
        <v>0.8</v>
      </c>
      <c r="U269" s="280" t="s">
        <v>94</v>
      </c>
      <c r="V269" s="283" t="s">
        <v>215</v>
      </c>
      <c r="W269" s="26">
        <v>7.2</v>
      </c>
      <c r="X269" s="27">
        <v>1.9</v>
      </c>
      <c r="Y269" s="28">
        <v>0</v>
      </c>
      <c r="Z269" s="30">
        <v>0</v>
      </c>
      <c r="AA269" s="396" t="s">
        <v>440</v>
      </c>
      <c r="AB269" s="29"/>
      <c r="AG269" s="287"/>
    </row>
    <row r="270" spans="1:33" s="20" customFormat="1" x14ac:dyDescent="0.3">
      <c r="A270" s="43">
        <v>43003</v>
      </c>
      <c r="B270" s="44">
        <v>12</v>
      </c>
      <c r="C270" s="14">
        <v>21.4</v>
      </c>
      <c r="D270" s="14">
        <v>11.9</v>
      </c>
      <c r="E270" s="14">
        <v>21.7</v>
      </c>
      <c r="F270" s="14">
        <v>9.3000000000000007</v>
      </c>
      <c r="G270" s="71">
        <f t="shared" si="5"/>
        <v>14.3</v>
      </c>
      <c r="H270" s="85">
        <v>14.4</v>
      </c>
      <c r="I270" s="33">
        <v>15.2</v>
      </c>
      <c r="J270" s="33">
        <v>9.1999999999999993</v>
      </c>
      <c r="K270" s="90">
        <v>12.37326388888888</v>
      </c>
      <c r="L270" s="133">
        <v>99</v>
      </c>
      <c r="M270" s="34">
        <v>59</v>
      </c>
      <c r="N270" s="128">
        <v>88.736111111111114</v>
      </c>
      <c r="O270" s="136">
        <v>1025.8</v>
      </c>
      <c r="P270" s="21">
        <v>1021.4</v>
      </c>
      <c r="Q270" s="77">
        <v>1023.6135416666663</v>
      </c>
      <c r="R270" s="78">
        <v>4.3</v>
      </c>
      <c r="S270" s="68">
        <v>2.9</v>
      </c>
      <c r="T270" s="25">
        <v>0.9</v>
      </c>
      <c r="U270" s="280" t="s">
        <v>93</v>
      </c>
      <c r="V270" s="283"/>
      <c r="W270" s="26">
        <v>0</v>
      </c>
      <c r="X270" s="27">
        <v>0</v>
      </c>
      <c r="Y270" s="28">
        <v>0</v>
      </c>
      <c r="Z270" s="30">
        <v>0</v>
      </c>
      <c r="AA270" s="396" t="s">
        <v>289</v>
      </c>
      <c r="AB270" s="29"/>
      <c r="AG270" s="287"/>
    </row>
    <row r="271" spans="1:33" s="20" customFormat="1" x14ac:dyDescent="0.3">
      <c r="A271" s="43">
        <v>43004</v>
      </c>
      <c r="B271" s="44">
        <v>9</v>
      </c>
      <c r="C271" s="14">
        <v>22.7</v>
      </c>
      <c r="D271" s="14">
        <v>14.2</v>
      </c>
      <c r="E271" s="14">
        <v>22.7</v>
      </c>
      <c r="F271" s="14">
        <v>8.9</v>
      </c>
      <c r="G271" s="71">
        <f t="shared" si="5"/>
        <v>15.024999999999999</v>
      </c>
      <c r="H271" s="85">
        <v>14.6</v>
      </c>
      <c r="I271" s="33">
        <v>17.5</v>
      </c>
      <c r="J271" s="33">
        <v>8.8000000000000007</v>
      </c>
      <c r="K271" s="90">
        <v>12.755902777777784</v>
      </c>
      <c r="L271" s="133">
        <v>99</v>
      </c>
      <c r="M271" s="34">
        <v>62</v>
      </c>
      <c r="N271" s="128">
        <v>90.069444444444443</v>
      </c>
      <c r="O271" s="136">
        <v>1027.3</v>
      </c>
      <c r="P271" s="21">
        <v>1025.3</v>
      </c>
      <c r="Q271" s="77">
        <v>1026.2388888888891</v>
      </c>
      <c r="R271" s="78">
        <v>2.1</v>
      </c>
      <c r="S271" s="68">
        <v>1.8</v>
      </c>
      <c r="T271" s="25">
        <v>0.5</v>
      </c>
      <c r="U271" s="280" t="s">
        <v>49</v>
      </c>
      <c r="V271" s="283"/>
      <c r="W271" s="26">
        <v>0</v>
      </c>
      <c r="X271" s="27">
        <v>0</v>
      </c>
      <c r="Y271" s="28">
        <v>0</v>
      </c>
      <c r="Z271" s="30">
        <v>0</v>
      </c>
      <c r="AA271" s="396" t="s">
        <v>290</v>
      </c>
      <c r="AB271" s="29"/>
      <c r="AG271" s="287"/>
    </row>
    <row r="272" spans="1:33" s="20" customFormat="1" x14ac:dyDescent="0.3">
      <c r="A272" s="43">
        <v>43005</v>
      </c>
      <c r="B272" s="44">
        <v>8.3000000000000007</v>
      </c>
      <c r="C272" s="14">
        <v>22.5</v>
      </c>
      <c r="D272" s="14">
        <v>11</v>
      </c>
      <c r="E272" s="14">
        <v>22.9</v>
      </c>
      <c r="F272" s="14">
        <v>7.5</v>
      </c>
      <c r="G272" s="71">
        <f t="shared" si="5"/>
        <v>13.2</v>
      </c>
      <c r="H272" s="85">
        <v>13.1</v>
      </c>
      <c r="I272" s="33">
        <v>15.9</v>
      </c>
      <c r="J272" s="33">
        <v>7.1</v>
      </c>
      <c r="K272" s="90">
        <v>9.8833333333333346</v>
      </c>
      <c r="L272" s="133">
        <v>99</v>
      </c>
      <c r="M272" s="34">
        <v>39</v>
      </c>
      <c r="N272" s="128">
        <v>84.465277777777771</v>
      </c>
      <c r="O272" s="136">
        <v>1030.4000000000001</v>
      </c>
      <c r="P272" s="21">
        <v>1026.9000000000001</v>
      </c>
      <c r="Q272" s="77">
        <v>1028.571180555555</v>
      </c>
      <c r="R272" s="78">
        <v>4.3</v>
      </c>
      <c r="S272" s="68">
        <v>3.5</v>
      </c>
      <c r="T272" s="25">
        <v>0.8</v>
      </c>
      <c r="U272" s="280" t="s">
        <v>94</v>
      </c>
      <c r="V272" s="283"/>
      <c r="W272" s="26">
        <v>0</v>
      </c>
      <c r="X272" s="27">
        <v>0</v>
      </c>
      <c r="Y272" s="28">
        <v>0</v>
      </c>
      <c r="Z272" s="30">
        <v>0</v>
      </c>
      <c r="AA272" s="396" t="s">
        <v>441</v>
      </c>
      <c r="AB272" s="29"/>
      <c r="AG272" s="287"/>
    </row>
    <row r="273" spans="1:33" s="20" customFormat="1" x14ac:dyDescent="0.3">
      <c r="A273" s="43">
        <v>43006</v>
      </c>
      <c r="B273" s="44">
        <v>6.2</v>
      </c>
      <c r="C273" s="14">
        <v>20.7</v>
      </c>
      <c r="D273" s="14">
        <v>10</v>
      </c>
      <c r="E273" s="14">
        <v>21.4</v>
      </c>
      <c r="F273" s="14">
        <v>6</v>
      </c>
      <c r="G273" s="71">
        <f t="shared" si="5"/>
        <v>11.725</v>
      </c>
      <c r="H273" s="85">
        <v>11.4</v>
      </c>
      <c r="I273" s="33">
        <v>13.4</v>
      </c>
      <c r="J273" s="33">
        <v>5.7</v>
      </c>
      <c r="K273" s="90">
        <v>8.1510416666666643</v>
      </c>
      <c r="L273" s="133">
        <v>99</v>
      </c>
      <c r="M273" s="34">
        <v>44</v>
      </c>
      <c r="N273" s="128">
        <v>83.572916666666671</v>
      </c>
      <c r="O273" s="136">
        <v>1032.5</v>
      </c>
      <c r="P273" s="21">
        <v>1029.2</v>
      </c>
      <c r="Q273" s="77">
        <v>1030.8951388888884</v>
      </c>
      <c r="R273" s="78">
        <v>3.9</v>
      </c>
      <c r="S273" s="68">
        <v>3.3</v>
      </c>
      <c r="T273" s="25">
        <v>0.8</v>
      </c>
      <c r="U273" s="280" t="s">
        <v>94</v>
      </c>
      <c r="V273" s="283"/>
      <c r="W273" s="26">
        <v>0</v>
      </c>
      <c r="X273" s="27">
        <v>0</v>
      </c>
      <c r="Y273" s="28">
        <v>0</v>
      </c>
      <c r="Z273" s="30">
        <v>0</v>
      </c>
      <c r="AA273" s="396" t="s">
        <v>441</v>
      </c>
      <c r="AB273" s="29"/>
      <c r="AG273" s="287"/>
    </row>
    <row r="274" spans="1:33" s="20" customFormat="1" x14ac:dyDescent="0.3">
      <c r="A274" s="43">
        <v>43007</v>
      </c>
      <c r="B274" s="44">
        <v>3.7</v>
      </c>
      <c r="C274" s="14">
        <v>18.2</v>
      </c>
      <c r="D274" s="14">
        <v>7.5</v>
      </c>
      <c r="E274" s="14">
        <v>18.3</v>
      </c>
      <c r="F274" s="14">
        <v>3.5</v>
      </c>
      <c r="G274" s="71">
        <f t="shared" si="5"/>
        <v>9.2249999999999996</v>
      </c>
      <c r="H274" s="85">
        <v>9.5</v>
      </c>
      <c r="I274" s="33">
        <v>12.4</v>
      </c>
      <c r="J274" s="33">
        <v>3.4</v>
      </c>
      <c r="K274" s="90">
        <v>6.4470588235294111</v>
      </c>
      <c r="L274" s="133">
        <v>99</v>
      </c>
      <c r="M274" s="34">
        <v>49</v>
      </c>
      <c r="N274" s="128">
        <v>84.259515570934255</v>
      </c>
      <c r="O274" s="136">
        <v>1031.4000000000001</v>
      </c>
      <c r="P274" s="21">
        <v>1027.2</v>
      </c>
      <c r="Q274" s="77">
        <v>1029.2941176470592</v>
      </c>
      <c r="R274" s="78">
        <v>5.7</v>
      </c>
      <c r="S274" s="68">
        <v>4.4000000000000004</v>
      </c>
      <c r="T274" s="25">
        <v>1.4</v>
      </c>
      <c r="U274" s="280" t="s">
        <v>44</v>
      </c>
      <c r="V274" s="283"/>
      <c r="W274" s="26">
        <v>0</v>
      </c>
      <c r="X274" s="27">
        <v>0</v>
      </c>
      <c r="Y274" s="28">
        <v>0</v>
      </c>
      <c r="Z274" s="30">
        <v>0</v>
      </c>
      <c r="AA274" s="396" t="s">
        <v>441</v>
      </c>
      <c r="AB274" s="29"/>
      <c r="AG274" s="287"/>
    </row>
    <row r="275" spans="1:33" s="388" customFormat="1" ht="15" thickBot="1" x14ac:dyDescent="0.35">
      <c r="A275" s="385">
        <v>43008</v>
      </c>
      <c r="B275" s="46">
        <v>5.3</v>
      </c>
      <c r="C275" s="22">
        <v>18.8</v>
      </c>
      <c r="D275" s="22">
        <v>6.4</v>
      </c>
      <c r="E275" s="22">
        <v>18.899999999999999</v>
      </c>
      <c r="F275" s="22">
        <v>3</v>
      </c>
      <c r="G275" s="386">
        <f t="shared" si="5"/>
        <v>9.2250000000000014</v>
      </c>
      <c r="H275" s="86">
        <v>9.3000000000000007</v>
      </c>
      <c r="I275" s="22">
        <v>11.7</v>
      </c>
      <c r="J275" s="22">
        <v>2.9</v>
      </c>
      <c r="K275" s="86">
        <v>6.3479166666666664</v>
      </c>
      <c r="L275" s="92">
        <v>99</v>
      </c>
      <c r="M275" s="74">
        <v>42</v>
      </c>
      <c r="N275" s="88">
        <v>85.538194444444443</v>
      </c>
      <c r="O275" s="137">
        <v>1028</v>
      </c>
      <c r="P275" s="75">
        <v>1023.7</v>
      </c>
      <c r="Q275" s="76">
        <v>1025.9784722222214</v>
      </c>
      <c r="R275" s="80">
        <v>3.9</v>
      </c>
      <c r="S275" s="70">
        <v>3.2</v>
      </c>
      <c r="T275" s="47">
        <v>1.1000000000000001</v>
      </c>
      <c r="U275" s="284" t="s">
        <v>94</v>
      </c>
      <c r="V275" s="285"/>
      <c r="W275" s="49">
        <v>0</v>
      </c>
      <c r="X275" s="50">
        <v>0</v>
      </c>
      <c r="Y275" s="51">
        <v>0</v>
      </c>
      <c r="Z275" s="52">
        <v>0</v>
      </c>
      <c r="AA275" s="397" t="s">
        <v>442</v>
      </c>
      <c r="AB275" s="387"/>
      <c r="AG275" s="389"/>
    </row>
    <row r="276" spans="1:33" s="38" customFormat="1" x14ac:dyDescent="0.3">
      <c r="A276" s="43">
        <v>43009</v>
      </c>
      <c r="B276" s="82">
        <v>2.9</v>
      </c>
      <c r="C276" s="33">
        <v>18.7</v>
      </c>
      <c r="D276" s="33">
        <v>7</v>
      </c>
      <c r="E276" s="33">
        <v>20.2</v>
      </c>
      <c r="F276" s="33">
        <v>2.2999999999999998</v>
      </c>
      <c r="G276" s="83">
        <f t="shared" si="5"/>
        <v>8.8999999999999986</v>
      </c>
      <c r="H276" s="90">
        <v>8.3000000000000007</v>
      </c>
      <c r="I276" s="33">
        <v>11.3</v>
      </c>
      <c r="J276" s="33">
        <v>1.9</v>
      </c>
      <c r="K276" s="90">
        <v>5.7513888888888873</v>
      </c>
      <c r="L276" s="133">
        <v>99</v>
      </c>
      <c r="M276" s="34">
        <v>46</v>
      </c>
      <c r="N276" s="128">
        <v>86.347222222222229</v>
      </c>
      <c r="O276" s="138">
        <v>1027.4000000000001</v>
      </c>
      <c r="P276" s="35">
        <v>1024.5</v>
      </c>
      <c r="Q276" s="77">
        <v>1025.7489583333331</v>
      </c>
      <c r="R276" s="130">
        <v>2.9</v>
      </c>
      <c r="S276" s="129">
        <v>2.2999999999999998</v>
      </c>
      <c r="T276" s="36">
        <v>0.7</v>
      </c>
      <c r="U276" s="278" t="s">
        <v>93</v>
      </c>
      <c r="V276" s="286"/>
      <c r="W276" s="123">
        <v>0</v>
      </c>
      <c r="X276" s="124">
        <v>0</v>
      </c>
      <c r="Y276" s="125">
        <v>0</v>
      </c>
      <c r="Z276" s="131">
        <v>0</v>
      </c>
      <c r="AA276" s="394" t="s">
        <v>442</v>
      </c>
      <c r="AB276" s="37"/>
      <c r="AG276" s="45"/>
    </row>
    <row r="277" spans="1:33" s="20" customFormat="1" x14ac:dyDescent="0.3">
      <c r="A277" s="43">
        <v>43010</v>
      </c>
      <c r="B277" s="44">
        <v>2.8</v>
      </c>
      <c r="C277" s="14">
        <v>18</v>
      </c>
      <c r="D277" s="14">
        <v>9.6</v>
      </c>
      <c r="E277" s="14">
        <v>18.399999999999999</v>
      </c>
      <c r="F277" s="14">
        <v>2.7</v>
      </c>
      <c r="G277" s="83">
        <f t="shared" si="5"/>
        <v>10</v>
      </c>
      <c r="H277" s="85">
        <v>9.6999999999999993</v>
      </c>
      <c r="I277" s="33">
        <v>11.9</v>
      </c>
      <c r="J277" s="33">
        <v>2.2999999999999998</v>
      </c>
      <c r="K277" s="90">
        <v>5.9107638888888898</v>
      </c>
      <c r="L277" s="133">
        <v>99</v>
      </c>
      <c r="M277" s="34">
        <v>50</v>
      </c>
      <c r="N277" s="128">
        <v>79.770833333333329</v>
      </c>
      <c r="O277" s="136">
        <v>1027.4000000000001</v>
      </c>
      <c r="P277" s="21">
        <v>1021.1</v>
      </c>
      <c r="Q277" s="77">
        <v>1024.9145833333332</v>
      </c>
      <c r="R277" s="78">
        <v>7.2</v>
      </c>
      <c r="S277" s="68">
        <v>6.5</v>
      </c>
      <c r="T277" s="25">
        <v>1.9</v>
      </c>
      <c r="U277" s="280" t="s">
        <v>43</v>
      </c>
      <c r="V277" s="281"/>
      <c r="W277" s="16">
        <v>0</v>
      </c>
      <c r="X277" s="17">
        <v>0</v>
      </c>
      <c r="Y277" s="18">
        <v>0</v>
      </c>
      <c r="Z277" s="48">
        <v>0</v>
      </c>
      <c r="AA277" s="395" t="s">
        <v>442</v>
      </c>
      <c r="AB277" s="29"/>
      <c r="AG277" s="287"/>
    </row>
    <row r="278" spans="1:33" s="20" customFormat="1" x14ac:dyDescent="0.3">
      <c r="A278" s="43">
        <v>43011</v>
      </c>
      <c r="B278" s="44">
        <v>7.6</v>
      </c>
      <c r="C278" s="14">
        <v>11.8</v>
      </c>
      <c r="D278" s="14">
        <v>11.5</v>
      </c>
      <c r="E278" s="14">
        <v>12.8</v>
      </c>
      <c r="F278" s="14">
        <v>7</v>
      </c>
      <c r="G278" s="83">
        <f t="shared" si="5"/>
        <v>10.6</v>
      </c>
      <c r="H278" s="85">
        <v>11.3</v>
      </c>
      <c r="I278" s="33">
        <v>11.6</v>
      </c>
      <c r="J278" s="33">
        <v>4.4000000000000004</v>
      </c>
      <c r="K278" s="90">
        <v>8.3309027777777693</v>
      </c>
      <c r="L278" s="133">
        <v>98</v>
      </c>
      <c r="M278" s="34">
        <v>63</v>
      </c>
      <c r="N278" s="128">
        <v>82.545138888888886</v>
      </c>
      <c r="O278" s="136">
        <v>1021.1</v>
      </c>
      <c r="P278" s="21">
        <v>1015.7</v>
      </c>
      <c r="Q278" s="77">
        <v>1018.0486111111109</v>
      </c>
      <c r="R278" s="78">
        <v>7.5</v>
      </c>
      <c r="S278" s="68">
        <v>6.3</v>
      </c>
      <c r="T278" s="25">
        <v>2.6</v>
      </c>
      <c r="U278" s="280" t="s">
        <v>43</v>
      </c>
      <c r="V278" s="281" t="s">
        <v>215</v>
      </c>
      <c r="W278" s="16">
        <v>7.2</v>
      </c>
      <c r="X278" s="17">
        <v>13</v>
      </c>
      <c r="Y278" s="18">
        <v>0</v>
      </c>
      <c r="Z278" s="48">
        <v>0</v>
      </c>
      <c r="AA278" s="395" t="s">
        <v>229</v>
      </c>
      <c r="AB278" s="29"/>
      <c r="AG278" s="287"/>
    </row>
    <row r="279" spans="1:33" s="20" customFormat="1" x14ac:dyDescent="0.3">
      <c r="A279" s="43">
        <v>43012</v>
      </c>
      <c r="B279" s="44">
        <v>8.1999999999999993</v>
      </c>
      <c r="C279" s="14">
        <v>16.100000000000001</v>
      </c>
      <c r="D279" s="14">
        <v>10.5</v>
      </c>
      <c r="E279" s="14">
        <v>19.100000000000001</v>
      </c>
      <c r="F279" s="14">
        <v>7.4</v>
      </c>
      <c r="G279" s="83">
        <f t="shared" si="5"/>
        <v>11.324999999999999</v>
      </c>
      <c r="H279" s="85">
        <v>12.3</v>
      </c>
      <c r="I279" s="14">
        <v>13.2</v>
      </c>
      <c r="J279" s="14">
        <v>7</v>
      </c>
      <c r="K279" s="85">
        <v>9.8916666666666657</v>
      </c>
      <c r="L279" s="91">
        <v>99</v>
      </c>
      <c r="M279" s="24">
        <v>55</v>
      </c>
      <c r="N279" s="87">
        <v>86.690972222222229</v>
      </c>
      <c r="O279" s="136">
        <v>1023.5</v>
      </c>
      <c r="P279" s="21">
        <v>1016.2</v>
      </c>
      <c r="Q279" s="73">
        <v>1020.7090277777778</v>
      </c>
      <c r="R279" s="79">
        <v>6.5</v>
      </c>
      <c r="S279" s="69">
        <v>4</v>
      </c>
      <c r="T279" s="19">
        <v>1.5</v>
      </c>
      <c r="U279" s="280" t="s">
        <v>43</v>
      </c>
      <c r="V279" s="282"/>
      <c r="W279" s="16">
        <v>0</v>
      </c>
      <c r="X279" s="17">
        <v>0</v>
      </c>
      <c r="Y279" s="18">
        <v>0</v>
      </c>
      <c r="Z279" s="48">
        <v>0</v>
      </c>
      <c r="AA279" s="395" t="s">
        <v>290</v>
      </c>
      <c r="AB279" s="29"/>
      <c r="AG279" s="287"/>
    </row>
    <row r="280" spans="1:33" s="20" customFormat="1" x14ac:dyDescent="0.3">
      <c r="A280" s="43">
        <v>43013</v>
      </c>
      <c r="B280" s="44">
        <v>8.9</v>
      </c>
      <c r="C280" s="14">
        <v>14</v>
      </c>
      <c r="D280" s="14">
        <v>14.8</v>
      </c>
      <c r="E280" s="14">
        <v>15.1</v>
      </c>
      <c r="F280" s="14">
        <v>8.8000000000000007</v>
      </c>
      <c r="G280" s="71">
        <f t="shared" si="5"/>
        <v>13.125</v>
      </c>
      <c r="H280" s="85">
        <v>12.2</v>
      </c>
      <c r="I280" s="14">
        <v>11.9</v>
      </c>
      <c r="J280" s="14">
        <v>8.1999999999999993</v>
      </c>
      <c r="K280" s="85">
        <v>9.8062499999999932</v>
      </c>
      <c r="L280" s="91">
        <v>99</v>
      </c>
      <c r="M280" s="24">
        <v>66</v>
      </c>
      <c r="N280" s="87">
        <v>86.1875</v>
      </c>
      <c r="O280" s="136">
        <v>1016.4</v>
      </c>
      <c r="P280" s="21">
        <v>999.4</v>
      </c>
      <c r="Q280" s="73">
        <v>1008.6284722222224</v>
      </c>
      <c r="R280" s="78">
        <v>7.5</v>
      </c>
      <c r="S280" s="68">
        <v>6.5</v>
      </c>
      <c r="T280" s="25">
        <v>2.1</v>
      </c>
      <c r="U280" s="280" t="s">
        <v>88</v>
      </c>
      <c r="V280" s="282" t="s">
        <v>215</v>
      </c>
      <c r="W280" s="16">
        <v>3.6</v>
      </c>
      <c r="X280" s="17">
        <v>1</v>
      </c>
      <c r="Y280" s="18">
        <v>0</v>
      </c>
      <c r="Z280" s="48">
        <v>0</v>
      </c>
      <c r="AA280" s="395" t="s">
        <v>443</v>
      </c>
      <c r="AB280" s="29"/>
      <c r="AG280" s="287"/>
    </row>
    <row r="281" spans="1:33" s="20" customFormat="1" x14ac:dyDescent="0.3">
      <c r="A281" s="43">
        <v>43014</v>
      </c>
      <c r="B281" s="44">
        <v>7.2</v>
      </c>
      <c r="C281" s="14">
        <v>13.4</v>
      </c>
      <c r="D281" s="14">
        <v>7.9</v>
      </c>
      <c r="E281" s="14">
        <v>14.5</v>
      </c>
      <c r="F281" s="14">
        <v>6.5</v>
      </c>
      <c r="G281" s="71">
        <f t="shared" si="5"/>
        <v>9.1000000000000014</v>
      </c>
      <c r="H281" s="85">
        <v>10.6</v>
      </c>
      <c r="I281" s="14">
        <v>11</v>
      </c>
      <c r="J281" s="14">
        <v>3.2</v>
      </c>
      <c r="K281" s="85">
        <v>6.3826388888888932</v>
      </c>
      <c r="L281" s="91">
        <v>98</v>
      </c>
      <c r="M281" s="24">
        <v>56</v>
      </c>
      <c r="N281" s="87">
        <v>76.527777777777771</v>
      </c>
      <c r="O281" s="136">
        <v>1012.9</v>
      </c>
      <c r="P281" s="21">
        <v>1000.9</v>
      </c>
      <c r="Q281" s="73">
        <v>1008.5371527777783</v>
      </c>
      <c r="R281" s="78">
        <v>12.6</v>
      </c>
      <c r="S281" s="68">
        <v>9.9</v>
      </c>
      <c r="T281" s="25">
        <v>2</v>
      </c>
      <c r="U281" s="280" t="s">
        <v>45</v>
      </c>
      <c r="V281" s="282" t="s">
        <v>215</v>
      </c>
      <c r="W281" s="16">
        <v>3.6</v>
      </c>
      <c r="X281" s="17">
        <v>0.5</v>
      </c>
      <c r="Y281" s="18">
        <v>0</v>
      </c>
      <c r="Z281" s="48">
        <v>0</v>
      </c>
      <c r="AA281" s="395" t="s">
        <v>371</v>
      </c>
      <c r="AB281" s="29"/>
      <c r="AG281" s="287"/>
    </row>
    <row r="282" spans="1:33" s="20" customFormat="1" x14ac:dyDescent="0.3">
      <c r="A282" s="43">
        <v>43015</v>
      </c>
      <c r="B282" s="44">
        <v>6.3</v>
      </c>
      <c r="C282" s="14">
        <v>13.2</v>
      </c>
      <c r="D282" s="14">
        <v>6.3</v>
      </c>
      <c r="E282" s="14">
        <v>17.7</v>
      </c>
      <c r="F282" s="14">
        <v>3.7</v>
      </c>
      <c r="G282" s="71">
        <f t="shared" si="5"/>
        <v>8.0250000000000004</v>
      </c>
      <c r="H282" s="85">
        <v>9.1</v>
      </c>
      <c r="I282" s="14">
        <v>12</v>
      </c>
      <c r="J282" s="14">
        <v>3.6</v>
      </c>
      <c r="K282" s="85">
        <v>6.7822916666666693</v>
      </c>
      <c r="L282" s="91">
        <v>99</v>
      </c>
      <c r="M282" s="24">
        <v>54</v>
      </c>
      <c r="N282" s="87">
        <v>86.729166666666671</v>
      </c>
      <c r="O282" s="136">
        <v>1017.6</v>
      </c>
      <c r="P282" s="21">
        <v>1012.6</v>
      </c>
      <c r="Q282" s="73">
        <v>1015.7017361111116</v>
      </c>
      <c r="R282" s="78">
        <v>6.1</v>
      </c>
      <c r="S282" s="68">
        <v>5.6</v>
      </c>
      <c r="T282" s="25">
        <v>1.2</v>
      </c>
      <c r="U282" s="280" t="s">
        <v>46</v>
      </c>
      <c r="V282" s="282" t="s">
        <v>215</v>
      </c>
      <c r="W282" s="16">
        <v>3.6</v>
      </c>
      <c r="X282" s="17">
        <v>0.3</v>
      </c>
      <c r="Y282" s="18">
        <v>0</v>
      </c>
      <c r="Z282" s="48">
        <v>0</v>
      </c>
      <c r="AA282" s="395" t="s">
        <v>390</v>
      </c>
      <c r="AB282" s="29"/>
      <c r="AG282" s="287"/>
    </row>
    <row r="283" spans="1:33" s="20" customFormat="1" x14ac:dyDescent="0.3">
      <c r="A283" s="43">
        <v>43016</v>
      </c>
      <c r="B283" s="44">
        <v>4</v>
      </c>
      <c r="C283" s="14">
        <v>10.9</v>
      </c>
      <c r="D283" s="14">
        <v>9.1</v>
      </c>
      <c r="E283" s="14">
        <v>12.4</v>
      </c>
      <c r="F283" s="14">
        <v>3.8</v>
      </c>
      <c r="G283" s="71">
        <f t="shared" si="5"/>
        <v>8.2750000000000004</v>
      </c>
      <c r="H283" s="85">
        <v>7.7</v>
      </c>
      <c r="I283" s="14">
        <v>9.1</v>
      </c>
      <c r="J283" s="14">
        <v>3.7</v>
      </c>
      <c r="K283" s="85">
        <v>6.8069444444444454</v>
      </c>
      <c r="L283" s="91">
        <v>99</v>
      </c>
      <c r="M283" s="24">
        <v>79</v>
      </c>
      <c r="N283" s="87">
        <v>94.309027777777771</v>
      </c>
      <c r="O283" s="136">
        <v>1015.2</v>
      </c>
      <c r="P283" s="21">
        <v>1010.2</v>
      </c>
      <c r="Q283" s="73">
        <v>1011.8815972222219</v>
      </c>
      <c r="R283" s="78">
        <v>2.1</v>
      </c>
      <c r="S283" s="68">
        <v>2</v>
      </c>
      <c r="T283" s="25">
        <v>0.6</v>
      </c>
      <c r="U283" s="280" t="s">
        <v>92</v>
      </c>
      <c r="V283" s="282" t="s">
        <v>215</v>
      </c>
      <c r="W283" s="16">
        <v>3.6</v>
      </c>
      <c r="X283" s="17">
        <v>2.1</v>
      </c>
      <c r="Y283" s="18">
        <v>0</v>
      </c>
      <c r="Z283" s="48">
        <v>0</v>
      </c>
      <c r="AA283" s="395" t="s">
        <v>443</v>
      </c>
      <c r="AB283" s="29"/>
      <c r="AG283" s="287"/>
    </row>
    <row r="284" spans="1:33" s="20" customFormat="1" x14ac:dyDescent="0.3">
      <c r="A284" s="43">
        <v>43017</v>
      </c>
      <c r="B284" s="44">
        <v>3.2</v>
      </c>
      <c r="C284" s="14">
        <v>14</v>
      </c>
      <c r="D284" s="14">
        <v>4.4000000000000004</v>
      </c>
      <c r="E284" s="14">
        <v>15</v>
      </c>
      <c r="F284" s="14">
        <v>0.7</v>
      </c>
      <c r="G284" s="71">
        <f t="shared" si="5"/>
        <v>6.5</v>
      </c>
      <c r="H284" s="85">
        <v>8.1</v>
      </c>
      <c r="I284" s="14">
        <v>10.1</v>
      </c>
      <c r="J284" s="14">
        <v>-0.3</v>
      </c>
      <c r="K284" s="85">
        <v>4.6517361111111093</v>
      </c>
      <c r="L284" s="91">
        <v>99</v>
      </c>
      <c r="M284" s="24">
        <v>48</v>
      </c>
      <c r="N284" s="87">
        <v>81.197916666666671</v>
      </c>
      <c r="O284" s="136">
        <v>1017.2</v>
      </c>
      <c r="P284" s="21">
        <v>1011.9</v>
      </c>
      <c r="Q284" s="73">
        <v>1014.9513888888891</v>
      </c>
      <c r="R284" s="78">
        <v>7.5</v>
      </c>
      <c r="S284" s="68">
        <v>5.6</v>
      </c>
      <c r="T284" s="25">
        <v>1.6</v>
      </c>
      <c r="U284" s="280" t="s">
        <v>99</v>
      </c>
      <c r="V284" s="282"/>
      <c r="W284" s="16">
        <v>0</v>
      </c>
      <c r="X284" s="17">
        <v>0</v>
      </c>
      <c r="Y284" s="18">
        <v>0</v>
      </c>
      <c r="Z284" s="48">
        <v>0</v>
      </c>
      <c r="AA284" s="395" t="s">
        <v>290</v>
      </c>
      <c r="AB284" s="29"/>
      <c r="AG284" s="287"/>
    </row>
    <row r="285" spans="1:33" s="20" customFormat="1" x14ac:dyDescent="0.3">
      <c r="A285" s="43">
        <v>43018</v>
      </c>
      <c r="B285" s="44">
        <v>0</v>
      </c>
      <c r="C285" s="14">
        <v>10.5</v>
      </c>
      <c r="D285" s="14">
        <v>8.3000000000000007</v>
      </c>
      <c r="E285" s="14">
        <v>10.7</v>
      </c>
      <c r="F285" s="14">
        <v>-0.9</v>
      </c>
      <c r="G285" s="71">
        <f t="shared" si="5"/>
        <v>6.7750000000000004</v>
      </c>
      <c r="H285" s="85">
        <v>5.4</v>
      </c>
      <c r="I285" s="14">
        <v>7.4</v>
      </c>
      <c r="J285" s="14">
        <v>-1.7</v>
      </c>
      <c r="K285" s="85">
        <v>3.7434027777777761</v>
      </c>
      <c r="L285" s="91">
        <v>99</v>
      </c>
      <c r="M285" s="24">
        <v>71</v>
      </c>
      <c r="N285" s="87">
        <v>89.524305555555557</v>
      </c>
      <c r="O285" s="136">
        <v>1019.3</v>
      </c>
      <c r="P285" s="21">
        <v>1016.5</v>
      </c>
      <c r="Q285" s="73">
        <v>1017.7267361111112</v>
      </c>
      <c r="R285" s="78">
        <v>6.1</v>
      </c>
      <c r="S285" s="68">
        <v>4.5</v>
      </c>
      <c r="T285" s="25">
        <v>1.3</v>
      </c>
      <c r="U285" s="280" t="s">
        <v>43</v>
      </c>
      <c r="V285" s="282" t="s">
        <v>221</v>
      </c>
      <c r="W285" s="16">
        <v>0</v>
      </c>
      <c r="X285" s="17">
        <v>0</v>
      </c>
      <c r="Y285" s="18">
        <v>0</v>
      </c>
      <c r="Z285" s="48">
        <v>0</v>
      </c>
      <c r="AA285" s="395" t="s">
        <v>229</v>
      </c>
      <c r="AB285" s="29"/>
      <c r="AG285" s="287"/>
    </row>
    <row r="286" spans="1:33" s="20" customFormat="1" x14ac:dyDescent="0.3">
      <c r="A286" s="43">
        <v>43019</v>
      </c>
      <c r="B286" s="44">
        <v>7.3</v>
      </c>
      <c r="C286" s="14">
        <v>14.7</v>
      </c>
      <c r="D286" s="14">
        <v>12.2</v>
      </c>
      <c r="E286" s="14">
        <v>16.5</v>
      </c>
      <c r="F286" s="14">
        <v>6.5</v>
      </c>
      <c r="G286" s="71">
        <f t="shared" si="5"/>
        <v>11.6</v>
      </c>
      <c r="H286" s="85">
        <v>10.9</v>
      </c>
      <c r="I286" s="14">
        <v>11.9</v>
      </c>
      <c r="J286" s="14">
        <v>6.2</v>
      </c>
      <c r="K286" s="85">
        <v>9.3347368421052579</v>
      </c>
      <c r="L286" s="91">
        <v>99</v>
      </c>
      <c r="M286" s="24">
        <v>72</v>
      </c>
      <c r="N286" s="87">
        <v>90.575438596491225</v>
      </c>
      <c r="O286" s="136">
        <v>1020.8</v>
      </c>
      <c r="P286" s="21">
        <v>1019</v>
      </c>
      <c r="Q286" s="73">
        <v>1019.8589473684202</v>
      </c>
      <c r="R286" s="78">
        <v>5.4</v>
      </c>
      <c r="S286" s="68">
        <v>4.5</v>
      </c>
      <c r="T286" s="25">
        <v>1.2</v>
      </c>
      <c r="U286" s="280" t="s">
        <v>43</v>
      </c>
      <c r="V286" s="282"/>
      <c r="W286" s="16">
        <v>0</v>
      </c>
      <c r="X286" s="17">
        <v>0</v>
      </c>
      <c r="Y286" s="18">
        <v>0</v>
      </c>
      <c r="Z286" s="48">
        <v>0</v>
      </c>
      <c r="AA286" s="395" t="s">
        <v>229</v>
      </c>
      <c r="AB286" s="29"/>
      <c r="AG286" s="287"/>
    </row>
    <row r="287" spans="1:33" s="20" customFormat="1" x14ac:dyDescent="0.3">
      <c r="A287" s="43">
        <v>43020</v>
      </c>
      <c r="B287" s="44">
        <v>9.5</v>
      </c>
      <c r="C287" s="14">
        <v>18.2</v>
      </c>
      <c r="D287" s="14">
        <v>12.7</v>
      </c>
      <c r="E287" s="14">
        <v>18.899999999999999</v>
      </c>
      <c r="F287" s="14">
        <v>8.4</v>
      </c>
      <c r="G287" s="71">
        <f t="shared" si="5"/>
        <v>13.274999999999999</v>
      </c>
      <c r="H287" s="85">
        <v>13</v>
      </c>
      <c r="I287" s="14">
        <v>13.7</v>
      </c>
      <c r="J287" s="14">
        <v>8.3000000000000007</v>
      </c>
      <c r="K287" s="85">
        <v>10.787152777777777</v>
      </c>
      <c r="L287" s="91">
        <v>99</v>
      </c>
      <c r="M287" s="24">
        <v>63</v>
      </c>
      <c r="N287" s="87">
        <v>87.482638888888886</v>
      </c>
      <c r="O287" s="136">
        <v>1020.6</v>
      </c>
      <c r="P287" s="21">
        <v>1018.2</v>
      </c>
      <c r="Q287" s="73">
        <v>1019.7031249999994</v>
      </c>
      <c r="R287" s="78">
        <v>10.5</v>
      </c>
      <c r="S287" s="68">
        <v>7.8</v>
      </c>
      <c r="T287" s="25">
        <v>1.6</v>
      </c>
      <c r="U287" s="280" t="s">
        <v>88</v>
      </c>
      <c r="V287" s="282" t="s">
        <v>221</v>
      </c>
      <c r="W287" s="16">
        <v>0</v>
      </c>
      <c r="X287" s="17">
        <v>0</v>
      </c>
      <c r="Y287" s="18">
        <v>0</v>
      </c>
      <c r="Z287" s="48">
        <v>0</v>
      </c>
      <c r="AA287" s="395" t="s">
        <v>444</v>
      </c>
      <c r="AB287" s="29"/>
      <c r="AG287" s="287"/>
    </row>
    <row r="288" spans="1:33" s="20" customFormat="1" x14ac:dyDescent="0.3">
      <c r="A288" s="43">
        <v>43021</v>
      </c>
      <c r="B288" s="44">
        <v>7.2</v>
      </c>
      <c r="C288" s="14">
        <v>15.9</v>
      </c>
      <c r="D288" s="14">
        <v>7.4</v>
      </c>
      <c r="E288" s="14">
        <v>17.8</v>
      </c>
      <c r="F288" s="14">
        <v>5.0999999999999996</v>
      </c>
      <c r="G288" s="71">
        <f t="shared" si="5"/>
        <v>9.4750000000000014</v>
      </c>
      <c r="H288" s="85">
        <v>11</v>
      </c>
      <c r="I288" s="14">
        <v>13</v>
      </c>
      <c r="J288" s="14">
        <v>4.4000000000000004</v>
      </c>
      <c r="K288" s="85">
        <v>8.0909090909090882</v>
      </c>
      <c r="L288" s="91">
        <v>99</v>
      </c>
      <c r="M288" s="24">
        <v>49</v>
      </c>
      <c r="N288" s="87">
        <v>85.538461538461533</v>
      </c>
      <c r="O288" s="136">
        <v>1024.7</v>
      </c>
      <c r="P288" s="21">
        <v>1020</v>
      </c>
      <c r="Q288" s="73">
        <v>1022.4132867132876</v>
      </c>
      <c r="R288" s="78">
        <v>5.4</v>
      </c>
      <c r="S288" s="68">
        <v>4</v>
      </c>
      <c r="T288" s="25">
        <v>1.2</v>
      </c>
      <c r="U288" s="280" t="s">
        <v>92</v>
      </c>
      <c r="V288" s="283"/>
      <c r="W288" s="26">
        <v>0</v>
      </c>
      <c r="X288" s="27">
        <v>0</v>
      </c>
      <c r="Y288" s="28">
        <v>0</v>
      </c>
      <c r="Z288" s="30">
        <v>0</v>
      </c>
      <c r="AA288" s="396" t="s">
        <v>423</v>
      </c>
      <c r="AB288" s="29"/>
      <c r="AG288" s="287"/>
    </row>
    <row r="289" spans="1:33" s="20" customFormat="1" x14ac:dyDescent="0.3">
      <c r="A289" s="43">
        <v>43022</v>
      </c>
      <c r="B289" s="44">
        <v>8.3000000000000007</v>
      </c>
      <c r="C289" s="14">
        <v>19.600000000000001</v>
      </c>
      <c r="D289" s="14">
        <v>10.1</v>
      </c>
      <c r="E289" s="14">
        <v>20.8</v>
      </c>
      <c r="F289" s="14">
        <v>6.2</v>
      </c>
      <c r="G289" s="71">
        <f t="shared" si="5"/>
        <v>12.025</v>
      </c>
      <c r="H289" s="85">
        <v>12.4</v>
      </c>
      <c r="I289" s="14">
        <v>12.2</v>
      </c>
      <c r="J289" s="14">
        <v>6</v>
      </c>
      <c r="K289" s="85">
        <v>8.4493055555555596</v>
      </c>
      <c r="L289" s="91">
        <v>98</v>
      </c>
      <c r="M289" s="24">
        <v>44</v>
      </c>
      <c r="N289" s="87">
        <v>80.09375</v>
      </c>
      <c r="O289" s="136">
        <v>1027.7</v>
      </c>
      <c r="P289" s="21">
        <v>1024.5</v>
      </c>
      <c r="Q289" s="73">
        <v>1026.14513888889</v>
      </c>
      <c r="R289" s="78">
        <v>3.3</v>
      </c>
      <c r="S289" s="68">
        <v>2.7</v>
      </c>
      <c r="T289" s="25">
        <v>0.6</v>
      </c>
      <c r="U289" s="280" t="s">
        <v>44</v>
      </c>
      <c r="V289" s="283"/>
      <c r="W289" s="26">
        <v>0</v>
      </c>
      <c r="X289" s="27">
        <v>0</v>
      </c>
      <c r="Y289" s="28">
        <v>0</v>
      </c>
      <c r="Z289" s="30">
        <v>0</v>
      </c>
      <c r="AA289" s="396" t="s">
        <v>444</v>
      </c>
      <c r="AB289" s="29"/>
      <c r="AG289" s="287"/>
    </row>
    <row r="290" spans="1:33" s="20" customFormat="1" x14ac:dyDescent="0.3">
      <c r="A290" s="43">
        <v>43023</v>
      </c>
      <c r="B290" s="44">
        <v>11</v>
      </c>
      <c r="C290" s="14">
        <v>20</v>
      </c>
      <c r="D290" s="14">
        <v>11.3</v>
      </c>
      <c r="E290" s="14">
        <v>20.8</v>
      </c>
      <c r="F290" s="14">
        <v>7.7</v>
      </c>
      <c r="G290" s="71">
        <f t="shared" si="5"/>
        <v>13.4</v>
      </c>
      <c r="H290" s="85">
        <v>13.3</v>
      </c>
      <c r="I290" s="14">
        <v>12.5</v>
      </c>
      <c r="J290" s="14">
        <v>7.3</v>
      </c>
      <c r="K290" s="85">
        <v>10.121052631578946</v>
      </c>
      <c r="L290" s="91">
        <v>97</v>
      </c>
      <c r="M290" s="24">
        <v>57</v>
      </c>
      <c r="N290" s="87">
        <v>82.536842105263162</v>
      </c>
      <c r="O290" s="136">
        <v>1029.2</v>
      </c>
      <c r="P290" s="21">
        <v>1026.5999999999999</v>
      </c>
      <c r="Q290" s="73">
        <v>1027.9884210526322</v>
      </c>
      <c r="R290" s="78">
        <v>4.3</v>
      </c>
      <c r="S290" s="68">
        <v>3.8</v>
      </c>
      <c r="T290" s="25">
        <v>1.2</v>
      </c>
      <c r="U290" s="280" t="s">
        <v>43</v>
      </c>
      <c r="V290" s="283"/>
      <c r="W290" s="26">
        <v>0</v>
      </c>
      <c r="X290" s="27">
        <v>0</v>
      </c>
      <c r="Y290" s="28">
        <v>0</v>
      </c>
      <c r="Z290" s="30">
        <v>0</v>
      </c>
      <c r="AA290" s="396" t="s">
        <v>290</v>
      </c>
      <c r="AB290" s="29"/>
      <c r="AG290" s="287"/>
    </row>
    <row r="291" spans="1:33" s="20" customFormat="1" x14ac:dyDescent="0.3">
      <c r="A291" s="43">
        <v>43024</v>
      </c>
      <c r="B291" s="44">
        <v>8.1999999999999993</v>
      </c>
      <c r="C291" s="14">
        <v>20.100000000000001</v>
      </c>
      <c r="D291" s="14">
        <v>11.2</v>
      </c>
      <c r="E291" s="14">
        <v>21</v>
      </c>
      <c r="F291" s="14">
        <v>7.7</v>
      </c>
      <c r="G291" s="71">
        <f t="shared" si="5"/>
        <v>12.675000000000001</v>
      </c>
      <c r="H291" s="85">
        <v>12.2</v>
      </c>
      <c r="I291" s="14">
        <v>14.9</v>
      </c>
      <c r="J291" s="14">
        <v>7.3</v>
      </c>
      <c r="K291" s="85">
        <v>10.277777777777773</v>
      </c>
      <c r="L291" s="91">
        <v>99</v>
      </c>
      <c r="M291" s="24">
        <v>61</v>
      </c>
      <c r="N291" s="87">
        <v>89.434027777777771</v>
      </c>
      <c r="O291" s="136">
        <v>1029.7</v>
      </c>
      <c r="P291" s="21">
        <v>1026.3</v>
      </c>
      <c r="Q291" s="73">
        <v>1028.1711805555556</v>
      </c>
      <c r="R291" s="78">
        <v>3.9</v>
      </c>
      <c r="S291" s="68">
        <v>3.6</v>
      </c>
      <c r="T291" s="25">
        <v>0.9</v>
      </c>
      <c r="U291" s="280" t="s">
        <v>93</v>
      </c>
      <c r="V291" s="283" t="s">
        <v>447</v>
      </c>
      <c r="W291" s="26">
        <v>0</v>
      </c>
      <c r="X291" s="27">
        <v>0.1</v>
      </c>
      <c r="Y291" s="28">
        <v>0</v>
      </c>
      <c r="Z291" s="30">
        <v>0</v>
      </c>
      <c r="AA291" s="396" t="s">
        <v>428</v>
      </c>
      <c r="AB291" s="29"/>
      <c r="AG291" s="287"/>
    </row>
    <row r="292" spans="1:33" s="20" customFormat="1" x14ac:dyDescent="0.3">
      <c r="A292" s="43">
        <v>43025</v>
      </c>
      <c r="B292" s="44">
        <v>8.8000000000000007</v>
      </c>
      <c r="C292" s="14">
        <v>19.100000000000001</v>
      </c>
      <c r="D292" s="14">
        <v>10.5</v>
      </c>
      <c r="E292" s="14">
        <v>21.1</v>
      </c>
      <c r="F292" s="14">
        <v>8.6999999999999993</v>
      </c>
      <c r="G292" s="71">
        <f t="shared" si="5"/>
        <v>12.225000000000001</v>
      </c>
      <c r="H292" s="85">
        <v>12.4</v>
      </c>
      <c r="I292" s="14">
        <v>14.9</v>
      </c>
      <c r="J292" s="14">
        <v>8.5</v>
      </c>
      <c r="K292" s="85">
        <v>10.822569444444447</v>
      </c>
      <c r="L292" s="91">
        <v>99</v>
      </c>
      <c r="M292" s="24">
        <v>62</v>
      </c>
      <c r="N292" s="87">
        <v>91.21875</v>
      </c>
      <c r="O292" s="136">
        <v>1028.4000000000001</v>
      </c>
      <c r="P292" s="21">
        <v>1023.7</v>
      </c>
      <c r="Q292" s="73">
        <v>1026.4541666666676</v>
      </c>
      <c r="R292" s="78">
        <v>2.9</v>
      </c>
      <c r="S292" s="68">
        <v>2.6</v>
      </c>
      <c r="T292" s="25">
        <v>0.6</v>
      </c>
      <c r="U292" s="280" t="s">
        <v>93</v>
      </c>
      <c r="V292" s="283"/>
      <c r="W292" s="26">
        <v>0</v>
      </c>
      <c r="X292" s="27">
        <v>0</v>
      </c>
      <c r="Y292" s="28">
        <v>0</v>
      </c>
      <c r="Z292" s="30">
        <v>0</v>
      </c>
      <c r="AA292" s="396" t="s">
        <v>431</v>
      </c>
      <c r="AB292" s="29"/>
      <c r="AG292" s="287"/>
    </row>
    <row r="293" spans="1:33" s="20" customFormat="1" x14ac:dyDescent="0.3">
      <c r="A293" s="43">
        <v>43026</v>
      </c>
      <c r="B293" s="44">
        <v>10</v>
      </c>
      <c r="C293" s="14">
        <v>19.7</v>
      </c>
      <c r="D293" s="14">
        <v>11.3</v>
      </c>
      <c r="E293" s="14">
        <v>21</v>
      </c>
      <c r="F293" s="14">
        <v>8.8000000000000007</v>
      </c>
      <c r="G293" s="71">
        <f t="shared" si="5"/>
        <v>13.074999999999999</v>
      </c>
      <c r="H293" s="85">
        <v>12.8</v>
      </c>
      <c r="I293" s="14">
        <v>16.2</v>
      </c>
      <c r="J293" s="14">
        <v>8.5</v>
      </c>
      <c r="K293" s="85">
        <v>11.29930555555555</v>
      </c>
      <c r="L293" s="91">
        <v>99</v>
      </c>
      <c r="M293" s="24">
        <v>62</v>
      </c>
      <c r="N293" s="87">
        <v>91.447916666666671</v>
      </c>
      <c r="O293" s="136">
        <v>1023.8</v>
      </c>
      <c r="P293" s="21">
        <v>1016.9</v>
      </c>
      <c r="Q293" s="73">
        <v>1020.0604166666666</v>
      </c>
      <c r="R293" s="78">
        <v>3.9</v>
      </c>
      <c r="S293" s="68">
        <v>3.1</v>
      </c>
      <c r="T293" s="25">
        <v>0.5</v>
      </c>
      <c r="U293" s="280" t="s">
        <v>96</v>
      </c>
      <c r="V293" s="283" t="s">
        <v>447</v>
      </c>
      <c r="W293" s="26">
        <v>0</v>
      </c>
      <c r="X293" s="27">
        <v>0.1</v>
      </c>
      <c r="Y293" s="28">
        <v>0</v>
      </c>
      <c r="Z293" s="30">
        <v>0</v>
      </c>
      <c r="AA293" s="396" t="s">
        <v>445</v>
      </c>
      <c r="AB293" s="29"/>
      <c r="AG293" s="287"/>
    </row>
    <row r="294" spans="1:33" s="20" customFormat="1" ht="28.8" x14ac:dyDescent="0.3">
      <c r="A294" s="43">
        <v>43027</v>
      </c>
      <c r="B294" s="44">
        <v>8.6999999999999993</v>
      </c>
      <c r="C294" s="14">
        <v>20.399999999999999</v>
      </c>
      <c r="D294" s="14">
        <v>11.2</v>
      </c>
      <c r="E294" s="14">
        <v>21.2</v>
      </c>
      <c r="F294" s="14">
        <v>8.6</v>
      </c>
      <c r="G294" s="71">
        <f t="shared" si="5"/>
        <v>12.875</v>
      </c>
      <c r="H294" s="85">
        <v>12.6</v>
      </c>
      <c r="I294" s="14">
        <v>14.9</v>
      </c>
      <c r="J294" s="14">
        <v>8.5</v>
      </c>
      <c r="K294" s="85">
        <v>10.74076655052265</v>
      </c>
      <c r="L294" s="91">
        <v>99</v>
      </c>
      <c r="M294" s="24">
        <v>60</v>
      </c>
      <c r="N294" s="87">
        <v>89.738675958188153</v>
      </c>
      <c r="O294" s="136">
        <v>1017.4</v>
      </c>
      <c r="P294" s="21">
        <v>1015.2</v>
      </c>
      <c r="Q294" s="73">
        <v>1016.3728222996506</v>
      </c>
      <c r="R294" s="78">
        <v>2.9</v>
      </c>
      <c r="S294" s="68">
        <v>2.6</v>
      </c>
      <c r="T294" s="25">
        <v>0.6</v>
      </c>
      <c r="U294" s="280" t="s">
        <v>93</v>
      </c>
      <c r="V294" s="283"/>
      <c r="W294" s="26">
        <v>0</v>
      </c>
      <c r="X294" s="27">
        <v>0</v>
      </c>
      <c r="Y294" s="28">
        <v>0</v>
      </c>
      <c r="Z294" s="30">
        <v>0</v>
      </c>
      <c r="AA294" s="396" t="s">
        <v>473</v>
      </c>
      <c r="AB294" s="29"/>
      <c r="AG294" s="287"/>
    </row>
    <row r="295" spans="1:33" s="20" customFormat="1" ht="28.8" x14ac:dyDescent="0.3">
      <c r="A295" s="43">
        <v>43028</v>
      </c>
      <c r="B295" s="44">
        <v>8.4</v>
      </c>
      <c r="C295" s="14">
        <v>16.5</v>
      </c>
      <c r="D295" s="14">
        <v>8.9</v>
      </c>
      <c r="E295" s="14">
        <v>18</v>
      </c>
      <c r="F295" s="14">
        <v>8.1</v>
      </c>
      <c r="G295" s="71">
        <f t="shared" si="5"/>
        <v>10.675000000000001</v>
      </c>
      <c r="H295" s="85">
        <v>11.1</v>
      </c>
      <c r="I295" s="14">
        <v>15</v>
      </c>
      <c r="J295" s="14">
        <v>8</v>
      </c>
      <c r="K295" s="85">
        <v>10.102083333333336</v>
      </c>
      <c r="L295" s="91">
        <v>99</v>
      </c>
      <c r="M295" s="24">
        <v>71</v>
      </c>
      <c r="N295" s="87">
        <v>93.850694444444443</v>
      </c>
      <c r="O295" s="136">
        <v>1019.3</v>
      </c>
      <c r="P295" s="21">
        <v>1017.1</v>
      </c>
      <c r="Q295" s="73">
        <v>1018.030902777778</v>
      </c>
      <c r="R295" s="78">
        <v>2.1</v>
      </c>
      <c r="S295" s="68">
        <v>1.6</v>
      </c>
      <c r="T295" s="25">
        <v>0.5</v>
      </c>
      <c r="U295" s="280" t="s">
        <v>93</v>
      </c>
      <c r="V295" s="283"/>
      <c r="W295" s="26">
        <v>0</v>
      </c>
      <c r="X295" s="27">
        <v>0</v>
      </c>
      <c r="Y295" s="28">
        <v>0</v>
      </c>
      <c r="Z295" s="30">
        <v>0</v>
      </c>
      <c r="AA295" s="396" t="s">
        <v>472</v>
      </c>
      <c r="AB295" s="29"/>
      <c r="AG295" s="287"/>
    </row>
    <row r="296" spans="1:33" s="20" customFormat="1" x14ac:dyDescent="0.3">
      <c r="A296" s="43">
        <v>43029</v>
      </c>
      <c r="B296" s="44">
        <v>10.6</v>
      </c>
      <c r="C296" s="14">
        <v>11.6</v>
      </c>
      <c r="D296" s="14">
        <v>10.4</v>
      </c>
      <c r="E296" s="14">
        <v>12</v>
      </c>
      <c r="F296" s="14">
        <v>9.3000000000000007</v>
      </c>
      <c r="G296" s="71">
        <f t="shared" si="5"/>
        <v>10.75</v>
      </c>
      <c r="H296" s="85">
        <v>10.7</v>
      </c>
      <c r="I296" s="14">
        <v>11.6</v>
      </c>
      <c r="J296" s="14">
        <v>9.1999999999999993</v>
      </c>
      <c r="K296" s="85">
        <v>10.473958333333339</v>
      </c>
      <c r="L296" s="91">
        <v>99</v>
      </c>
      <c r="M296" s="24">
        <v>96</v>
      </c>
      <c r="N296" s="87">
        <v>98.364583333333329</v>
      </c>
      <c r="O296" s="136">
        <v>1018.5</v>
      </c>
      <c r="P296" s="21">
        <v>1014.8</v>
      </c>
      <c r="Q296" s="73">
        <v>1016.9218750000008</v>
      </c>
      <c r="R296" s="78">
        <v>3.9</v>
      </c>
      <c r="S296" s="68">
        <v>2.6</v>
      </c>
      <c r="T296" s="25">
        <v>0.6</v>
      </c>
      <c r="U296" s="280" t="s">
        <v>49</v>
      </c>
      <c r="V296" s="283" t="s">
        <v>215</v>
      </c>
      <c r="W296" s="26">
        <v>3.6</v>
      </c>
      <c r="X296" s="27">
        <v>3</v>
      </c>
      <c r="Y296" s="28">
        <v>0</v>
      </c>
      <c r="Z296" s="30">
        <v>0</v>
      </c>
      <c r="AA296" s="396" t="s">
        <v>446</v>
      </c>
      <c r="AB296" s="29"/>
      <c r="AG296" s="287"/>
    </row>
    <row r="297" spans="1:33" s="20" customFormat="1" x14ac:dyDescent="0.3">
      <c r="A297" s="43">
        <v>43030</v>
      </c>
      <c r="B297" s="44">
        <v>8</v>
      </c>
      <c r="C297" s="14">
        <v>10.1</v>
      </c>
      <c r="D297" s="14">
        <v>9.8000000000000007</v>
      </c>
      <c r="E297" s="14">
        <v>11.1</v>
      </c>
      <c r="F297" s="14">
        <v>7.3</v>
      </c>
      <c r="G297" s="71">
        <f t="shared" si="5"/>
        <v>9.4250000000000007</v>
      </c>
      <c r="H297" s="85">
        <v>9.3000000000000007</v>
      </c>
      <c r="I297" s="14">
        <v>10.5</v>
      </c>
      <c r="J297" s="14">
        <v>6.9</v>
      </c>
      <c r="K297" s="85">
        <v>9.0293706293706251</v>
      </c>
      <c r="L297" s="91">
        <v>99</v>
      </c>
      <c r="M297" s="24">
        <v>94</v>
      </c>
      <c r="N297" s="87">
        <v>97.83916083916084</v>
      </c>
      <c r="O297" s="136">
        <v>1017.4</v>
      </c>
      <c r="P297" s="21">
        <v>1011.6</v>
      </c>
      <c r="Q297" s="73">
        <v>1015.2566433566426</v>
      </c>
      <c r="R297" s="78">
        <v>2.5</v>
      </c>
      <c r="S297" s="68">
        <v>2.2000000000000002</v>
      </c>
      <c r="T297" s="25">
        <v>0.6</v>
      </c>
      <c r="U297" s="280" t="s">
        <v>97</v>
      </c>
      <c r="V297" s="283" t="s">
        <v>215</v>
      </c>
      <c r="W297" s="26">
        <v>7.2</v>
      </c>
      <c r="X297" s="27">
        <v>9.5</v>
      </c>
      <c r="Y297" s="28">
        <v>0</v>
      </c>
      <c r="Z297" s="30">
        <v>0</v>
      </c>
      <c r="AA297" s="396" t="s">
        <v>448</v>
      </c>
      <c r="AB297" s="29"/>
      <c r="AG297" s="287"/>
    </row>
    <row r="298" spans="1:33" s="20" customFormat="1" x14ac:dyDescent="0.3">
      <c r="A298" s="43">
        <v>43031</v>
      </c>
      <c r="B298" s="44">
        <v>9.6999999999999993</v>
      </c>
      <c r="C298" s="14">
        <v>10.4</v>
      </c>
      <c r="D298" s="14">
        <v>8.8000000000000007</v>
      </c>
      <c r="E298" s="14">
        <v>10.6</v>
      </c>
      <c r="F298" s="14">
        <v>8.3000000000000007</v>
      </c>
      <c r="G298" s="71">
        <f t="shared" si="5"/>
        <v>9.4250000000000007</v>
      </c>
      <c r="H298" s="85">
        <v>9.6</v>
      </c>
      <c r="I298" s="14">
        <v>10.3</v>
      </c>
      <c r="J298" s="14">
        <v>6.3</v>
      </c>
      <c r="K298" s="85">
        <v>8.8006968641114938</v>
      </c>
      <c r="L298" s="91">
        <v>99</v>
      </c>
      <c r="M298" s="24">
        <v>86</v>
      </c>
      <c r="N298" s="87">
        <v>94.540069686411144</v>
      </c>
      <c r="O298" s="136">
        <v>1014.5</v>
      </c>
      <c r="P298" s="21">
        <v>1007.6</v>
      </c>
      <c r="Q298" s="73">
        <v>1009.7428571428578</v>
      </c>
      <c r="R298" s="78">
        <v>6.9</v>
      </c>
      <c r="S298" s="68">
        <v>5.0999999999999996</v>
      </c>
      <c r="T298" s="25">
        <v>1.9</v>
      </c>
      <c r="U298" s="280" t="s">
        <v>46</v>
      </c>
      <c r="V298" s="283" t="s">
        <v>215</v>
      </c>
      <c r="W298" s="26">
        <v>13.2</v>
      </c>
      <c r="X298" s="27">
        <v>15</v>
      </c>
      <c r="Y298" s="28">
        <v>0</v>
      </c>
      <c r="Z298" s="30">
        <v>0</v>
      </c>
      <c r="AA298" s="396" t="s">
        <v>230</v>
      </c>
      <c r="AB298" s="29"/>
      <c r="AG298" s="287"/>
    </row>
    <row r="299" spans="1:33" s="20" customFormat="1" x14ac:dyDescent="0.3">
      <c r="A299" s="43">
        <v>43032</v>
      </c>
      <c r="B299" s="44">
        <v>6</v>
      </c>
      <c r="C299" s="14">
        <v>6.5</v>
      </c>
      <c r="D299" s="14">
        <v>5.8</v>
      </c>
      <c r="E299" s="14">
        <v>8.3000000000000007</v>
      </c>
      <c r="F299" s="14">
        <v>5.6</v>
      </c>
      <c r="G299" s="71">
        <f t="shared" si="5"/>
        <v>6.0250000000000004</v>
      </c>
      <c r="H299" s="85">
        <v>6.3</v>
      </c>
      <c r="I299" s="14">
        <v>6.3</v>
      </c>
      <c r="J299" s="14">
        <v>3.2</v>
      </c>
      <c r="K299" s="85">
        <v>3.9732638888888951</v>
      </c>
      <c r="L299" s="91">
        <v>89</v>
      </c>
      <c r="M299" s="24">
        <v>82</v>
      </c>
      <c r="N299" s="87">
        <v>85.006944444444443</v>
      </c>
      <c r="O299" s="136">
        <v>1026.2</v>
      </c>
      <c r="P299" s="21">
        <v>1014.3</v>
      </c>
      <c r="Q299" s="73">
        <v>1021.4489583333333</v>
      </c>
      <c r="R299" s="78">
        <v>10.8</v>
      </c>
      <c r="S299" s="68">
        <v>7.2</v>
      </c>
      <c r="T299" s="25">
        <v>3.5</v>
      </c>
      <c r="U299" s="280" t="s">
        <v>46</v>
      </c>
      <c r="V299" s="283"/>
      <c r="W299" s="26">
        <v>0</v>
      </c>
      <c r="X299" s="27">
        <v>0</v>
      </c>
      <c r="Y299" s="28">
        <v>0</v>
      </c>
      <c r="Z299" s="30">
        <v>0</v>
      </c>
      <c r="AA299" s="396" t="s">
        <v>230</v>
      </c>
      <c r="AB299" s="29"/>
      <c r="AG299" s="287"/>
    </row>
    <row r="300" spans="1:33" s="20" customFormat="1" x14ac:dyDescent="0.3">
      <c r="A300" s="43">
        <v>43033</v>
      </c>
      <c r="B300" s="44">
        <v>5.6</v>
      </c>
      <c r="C300" s="14">
        <v>12.1</v>
      </c>
      <c r="D300" s="14">
        <v>9.5</v>
      </c>
      <c r="E300" s="14">
        <v>12.6</v>
      </c>
      <c r="F300" s="14">
        <v>5.6</v>
      </c>
      <c r="G300" s="71">
        <f t="shared" si="5"/>
        <v>9.1750000000000007</v>
      </c>
      <c r="H300" s="85">
        <v>8.6999999999999993</v>
      </c>
      <c r="I300" s="14">
        <v>7.8</v>
      </c>
      <c r="J300" s="14">
        <v>3.8</v>
      </c>
      <c r="K300" s="85">
        <v>5.3409722222222227</v>
      </c>
      <c r="L300" s="91">
        <v>92</v>
      </c>
      <c r="M300" s="24">
        <v>62</v>
      </c>
      <c r="N300" s="87">
        <v>80.291666666666671</v>
      </c>
      <c r="O300" s="136">
        <v>1026</v>
      </c>
      <c r="P300" s="21">
        <v>1022.6</v>
      </c>
      <c r="Q300" s="73">
        <v>1024.3576388888887</v>
      </c>
      <c r="R300" s="78">
        <v>4.3</v>
      </c>
      <c r="S300" s="68">
        <v>3.5</v>
      </c>
      <c r="T300" s="25">
        <v>1.3</v>
      </c>
      <c r="U300" s="280" t="s">
        <v>45</v>
      </c>
      <c r="V300" s="283" t="s">
        <v>215</v>
      </c>
      <c r="W300" s="26">
        <v>3.6</v>
      </c>
      <c r="X300" s="27">
        <v>0.5</v>
      </c>
      <c r="Y300" s="28">
        <v>0</v>
      </c>
      <c r="Z300" s="30">
        <v>0</v>
      </c>
      <c r="AA300" s="396" t="s">
        <v>290</v>
      </c>
      <c r="AB300" s="29"/>
      <c r="AG300" s="287"/>
    </row>
    <row r="301" spans="1:33" s="20" customFormat="1" x14ac:dyDescent="0.3">
      <c r="A301" s="43">
        <v>43034</v>
      </c>
      <c r="B301" s="44">
        <v>7.9</v>
      </c>
      <c r="C301" s="14">
        <v>11.3</v>
      </c>
      <c r="D301" s="14">
        <v>10.3</v>
      </c>
      <c r="E301" s="14">
        <v>11.3</v>
      </c>
      <c r="F301" s="14">
        <v>7</v>
      </c>
      <c r="G301" s="71">
        <f t="shared" si="5"/>
        <v>9.9500000000000011</v>
      </c>
      <c r="H301" s="85">
        <v>9.6999999999999993</v>
      </c>
      <c r="I301" s="14">
        <v>9.6</v>
      </c>
      <c r="J301" s="14">
        <v>5.6</v>
      </c>
      <c r="K301" s="85">
        <v>8.3621527777777835</v>
      </c>
      <c r="L301" s="91">
        <v>98</v>
      </c>
      <c r="M301" s="24">
        <v>86</v>
      </c>
      <c r="N301" s="87">
        <v>91.572916666666671</v>
      </c>
      <c r="O301" s="136">
        <v>1025</v>
      </c>
      <c r="P301" s="21">
        <v>1018.9</v>
      </c>
      <c r="Q301" s="73">
        <v>1022.7951388888887</v>
      </c>
      <c r="R301" s="78">
        <v>4.7</v>
      </c>
      <c r="S301" s="68">
        <v>3.5</v>
      </c>
      <c r="T301" s="25">
        <v>1.2</v>
      </c>
      <c r="U301" s="280" t="s">
        <v>43</v>
      </c>
      <c r="V301" s="283" t="s">
        <v>215</v>
      </c>
      <c r="W301" s="26">
        <v>3.6</v>
      </c>
      <c r="X301" s="27">
        <v>0.3</v>
      </c>
      <c r="Y301" s="28">
        <v>0</v>
      </c>
      <c r="Z301" s="30">
        <v>0</v>
      </c>
      <c r="AA301" s="396" t="s">
        <v>290</v>
      </c>
      <c r="AB301" s="29"/>
      <c r="AG301" s="287"/>
    </row>
    <row r="302" spans="1:33" s="20" customFormat="1" x14ac:dyDescent="0.3">
      <c r="A302" s="43">
        <v>43035</v>
      </c>
      <c r="B302" s="44">
        <v>9.6</v>
      </c>
      <c r="C302" s="14">
        <v>11</v>
      </c>
      <c r="D302" s="14">
        <v>8.5</v>
      </c>
      <c r="E302" s="14">
        <v>11</v>
      </c>
      <c r="F302" s="14">
        <v>7.7</v>
      </c>
      <c r="G302" s="71">
        <f t="shared" si="5"/>
        <v>9.4</v>
      </c>
      <c r="H302" s="85">
        <v>9.6</v>
      </c>
      <c r="I302" s="14">
        <v>10.3</v>
      </c>
      <c r="J302" s="14">
        <v>6</v>
      </c>
      <c r="K302" s="85">
        <v>8.3920138888888811</v>
      </c>
      <c r="L302" s="91">
        <v>97</v>
      </c>
      <c r="M302" s="24">
        <v>85</v>
      </c>
      <c r="N302" s="87">
        <v>92.427083333333329</v>
      </c>
      <c r="O302" s="136">
        <v>1019.1</v>
      </c>
      <c r="P302" s="21">
        <v>1010.3</v>
      </c>
      <c r="Q302" s="73">
        <v>1013.1326388888888</v>
      </c>
      <c r="R302" s="78">
        <v>3.9</v>
      </c>
      <c r="S302" s="68">
        <v>3.3</v>
      </c>
      <c r="T302" s="25">
        <v>0.7</v>
      </c>
      <c r="U302" s="280" t="s">
        <v>49</v>
      </c>
      <c r="V302" s="283" t="s">
        <v>215</v>
      </c>
      <c r="W302" s="26">
        <v>3.6</v>
      </c>
      <c r="X302" s="27">
        <v>4.7</v>
      </c>
      <c r="Y302" s="28">
        <v>0</v>
      </c>
      <c r="Z302" s="30">
        <v>0</v>
      </c>
      <c r="AA302" s="396" t="s">
        <v>320</v>
      </c>
      <c r="AB302" s="29"/>
      <c r="AG302" s="287"/>
    </row>
    <row r="303" spans="1:33" s="20" customFormat="1" x14ac:dyDescent="0.3">
      <c r="A303" s="43">
        <v>43036</v>
      </c>
      <c r="B303" s="44">
        <v>6.1</v>
      </c>
      <c r="C303" s="14">
        <v>9.1999999999999993</v>
      </c>
      <c r="D303" s="14">
        <v>7.6</v>
      </c>
      <c r="E303" s="14">
        <v>10.8</v>
      </c>
      <c r="F303" s="14">
        <v>6.1</v>
      </c>
      <c r="G303" s="71">
        <f t="shared" si="5"/>
        <v>7.625</v>
      </c>
      <c r="H303" s="85">
        <v>8.5</v>
      </c>
      <c r="I303" s="14">
        <v>7</v>
      </c>
      <c r="J303" s="14">
        <v>3.4</v>
      </c>
      <c r="K303" s="85">
        <v>5.002768166089969</v>
      </c>
      <c r="L303" s="91">
        <v>90</v>
      </c>
      <c r="M303" s="24">
        <v>69</v>
      </c>
      <c r="N303" s="87">
        <v>78.896193771626301</v>
      </c>
      <c r="O303" s="136">
        <v>1014.6</v>
      </c>
      <c r="P303" s="21">
        <v>1003.8</v>
      </c>
      <c r="Q303" s="73">
        <v>1010.3474048442897</v>
      </c>
      <c r="R303" s="78">
        <v>6.1</v>
      </c>
      <c r="S303" s="68">
        <v>4.2</v>
      </c>
      <c r="T303" s="25">
        <v>1.2</v>
      </c>
      <c r="U303" s="280" t="s">
        <v>97</v>
      </c>
      <c r="V303" s="283" t="s">
        <v>215</v>
      </c>
      <c r="W303" s="26">
        <v>3.6</v>
      </c>
      <c r="X303" s="27">
        <v>0.6</v>
      </c>
      <c r="Y303" s="28">
        <v>0</v>
      </c>
      <c r="Z303" s="30">
        <v>0</v>
      </c>
      <c r="AA303" s="396" t="s">
        <v>229</v>
      </c>
      <c r="AB303" s="29"/>
      <c r="AG303" s="287"/>
    </row>
    <row r="304" spans="1:33" s="20" customFormat="1" x14ac:dyDescent="0.3">
      <c r="A304" s="43">
        <v>43037</v>
      </c>
      <c r="B304" s="44">
        <v>7.8</v>
      </c>
      <c r="C304" s="14">
        <v>11.5</v>
      </c>
      <c r="D304" s="14">
        <v>4.9000000000000004</v>
      </c>
      <c r="E304" s="14">
        <v>12</v>
      </c>
      <c r="F304" s="14">
        <v>3.1</v>
      </c>
      <c r="G304" s="71">
        <f t="shared" si="5"/>
        <v>7.2750000000000004</v>
      </c>
      <c r="H304" s="85">
        <v>7.6</v>
      </c>
      <c r="I304" s="14">
        <v>6.9</v>
      </c>
      <c r="J304" s="14">
        <v>0.2</v>
      </c>
      <c r="K304" s="85">
        <v>3.5368421052631547</v>
      </c>
      <c r="L304" s="91">
        <v>87</v>
      </c>
      <c r="M304" s="24">
        <v>58</v>
      </c>
      <c r="N304" s="87">
        <v>75.775438596491227</v>
      </c>
      <c r="O304" s="136">
        <v>1003.7</v>
      </c>
      <c r="P304" s="21">
        <v>983.8</v>
      </c>
      <c r="Q304" s="73">
        <v>992.56771929824583</v>
      </c>
      <c r="R304" s="78">
        <v>17.7</v>
      </c>
      <c r="S304" s="68">
        <v>12.2</v>
      </c>
      <c r="T304" s="25">
        <v>3.4</v>
      </c>
      <c r="U304" s="280" t="s">
        <v>97</v>
      </c>
      <c r="V304" s="283" t="s">
        <v>216</v>
      </c>
      <c r="W304" s="26">
        <v>7.2</v>
      </c>
      <c r="X304" s="27">
        <v>6.7</v>
      </c>
      <c r="Y304" s="28">
        <v>0</v>
      </c>
      <c r="Z304" s="30">
        <v>0</v>
      </c>
      <c r="AA304" s="396" t="s">
        <v>453</v>
      </c>
      <c r="AB304" s="29"/>
      <c r="AG304" s="287"/>
    </row>
    <row r="305" spans="1:33" s="20" customFormat="1" x14ac:dyDescent="0.3">
      <c r="A305" s="43">
        <v>43038</v>
      </c>
      <c r="B305" s="44">
        <v>3.4</v>
      </c>
      <c r="C305" s="14">
        <v>6.4</v>
      </c>
      <c r="D305" s="14">
        <v>3</v>
      </c>
      <c r="E305" s="14">
        <v>8.6999999999999993</v>
      </c>
      <c r="F305" s="14">
        <v>1.5</v>
      </c>
      <c r="G305" s="71">
        <f t="shared" si="5"/>
        <v>3.95</v>
      </c>
      <c r="H305" s="85">
        <v>4.3</v>
      </c>
      <c r="I305" s="14">
        <v>3.6</v>
      </c>
      <c r="J305" s="14">
        <v>-3.9</v>
      </c>
      <c r="K305" s="85">
        <v>-0.44844290657439445</v>
      </c>
      <c r="L305" s="91">
        <v>88</v>
      </c>
      <c r="M305" s="24">
        <v>53</v>
      </c>
      <c r="N305" s="87">
        <v>72.013840830449823</v>
      </c>
      <c r="O305" s="136">
        <v>1017.1</v>
      </c>
      <c r="P305" s="21">
        <v>999.8</v>
      </c>
      <c r="Q305" s="73">
        <v>1008.5923875432522</v>
      </c>
      <c r="R305" s="78">
        <v>12.3</v>
      </c>
      <c r="S305" s="68">
        <v>9.9</v>
      </c>
      <c r="T305" s="25">
        <v>3.2</v>
      </c>
      <c r="U305" s="280" t="s">
        <v>45</v>
      </c>
      <c r="V305" s="283" t="s">
        <v>216</v>
      </c>
      <c r="W305" s="26">
        <v>3.6</v>
      </c>
      <c r="X305" s="27">
        <v>0.3</v>
      </c>
      <c r="Y305" s="28">
        <v>0</v>
      </c>
      <c r="Z305" s="30">
        <v>0</v>
      </c>
      <c r="AA305" s="396" t="s">
        <v>453</v>
      </c>
      <c r="AB305" s="29"/>
      <c r="AG305" s="287"/>
    </row>
    <row r="306" spans="1:33" s="388" customFormat="1" ht="15" thickBot="1" x14ac:dyDescent="0.35">
      <c r="A306" s="385">
        <v>43039</v>
      </c>
      <c r="B306" s="46">
        <v>1.5</v>
      </c>
      <c r="C306" s="22">
        <v>7.3</v>
      </c>
      <c r="D306" s="22">
        <v>-0.4</v>
      </c>
      <c r="E306" s="22">
        <v>8.1</v>
      </c>
      <c r="F306" s="22">
        <v>-2.5</v>
      </c>
      <c r="G306" s="386">
        <f t="shared" si="5"/>
        <v>2</v>
      </c>
      <c r="H306" s="86">
        <v>3</v>
      </c>
      <c r="I306" s="22">
        <v>-0.3</v>
      </c>
      <c r="J306" s="22">
        <v>-4.9000000000000004</v>
      </c>
      <c r="K306" s="86">
        <v>-3.0618055555555546</v>
      </c>
      <c r="L306" s="92">
        <v>89</v>
      </c>
      <c r="M306" s="74">
        <v>45</v>
      </c>
      <c r="N306" s="88">
        <v>65.836805555555557</v>
      </c>
      <c r="O306" s="137">
        <v>1023</v>
      </c>
      <c r="P306" s="75">
        <v>1017.1</v>
      </c>
      <c r="Q306" s="76">
        <v>1020.3246527777776</v>
      </c>
      <c r="R306" s="80">
        <v>11.9</v>
      </c>
      <c r="S306" s="70">
        <v>7.5</v>
      </c>
      <c r="T306" s="47">
        <v>2.2000000000000002</v>
      </c>
      <c r="U306" s="284" t="s">
        <v>99</v>
      </c>
      <c r="V306" s="285" t="s">
        <v>221</v>
      </c>
      <c r="W306" s="49">
        <v>0</v>
      </c>
      <c r="X306" s="50">
        <v>0</v>
      </c>
      <c r="Y306" s="51">
        <v>0</v>
      </c>
      <c r="Z306" s="52">
        <v>0</v>
      </c>
      <c r="AA306" s="397" t="s">
        <v>371</v>
      </c>
      <c r="AB306" s="387"/>
      <c r="AG306" s="389"/>
    </row>
    <row r="307" spans="1:33" s="38" customFormat="1" x14ac:dyDescent="0.3">
      <c r="A307" s="43">
        <v>43040</v>
      </c>
      <c r="B307" s="82">
        <v>0.6</v>
      </c>
      <c r="C307" s="33">
        <v>5.3</v>
      </c>
      <c r="D307" s="33">
        <v>4.3</v>
      </c>
      <c r="E307" s="33">
        <v>6</v>
      </c>
      <c r="F307" s="33">
        <v>-2.8</v>
      </c>
      <c r="G307" s="83">
        <f t="shared" si="5"/>
        <v>3.625</v>
      </c>
      <c r="H307" s="90">
        <v>3</v>
      </c>
      <c r="I307" s="33">
        <v>4.2</v>
      </c>
      <c r="J307" s="33">
        <v>-5</v>
      </c>
      <c r="K307" s="90">
        <v>0.61736111111111136</v>
      </c>
      <c r="L307" s="133">
        <v>95</v>
      </c>
      <c r="M307" s="34">
        <v>68</v>
      </c>
      <c r="N307" s="128">
        <v>84.961805555555557</v>
      </c>
      <c r="O307" s="138">
        <v>1023.1</v>
      </c>
      <c r="P307" s="35">
        <v>1019</v>
      </c>
      <c r="Q307" s="77">
        <v>1021.3548611111107</v>
      </c>
      <c r="R307" s="130">
        <v>7.2</v>
      </c>
      <c r="S307" s="129">
        <v>4.9000000000000004</v>
      </c>
      <c r="T307" s="36">
        <v>1.6</v>
      </c>
      <c r="U307" s="278" t="s">
        <v>49</v>
      </c>
      <c r="V307" s="286" t="s">
        <v>215</v>
      </c>
      <c r="W307" s="123">
        <v>3.6</v>
      </c>
      <c r="X307" s="124">
        <v>0.4</v>
      </c>
      <c r="Y307" s="125">
        <v>0</v>
      </c>
      <c r="Z307" s="131">
        <v>0</v>
      </c>
      <c r="AA307" s="394" t="s">
        <v>230</v>
      </c>
      <c r="AB307" s="37"/>
      <c r="AG307" s="45"/>
    </row>
    <row r="308" spans="1:33" s="20" customFormat="1" x14ac:dyDescent="0.3">
      <c r="A308" s="43">
        <v>43041</v>
      </c>
      <c r="B308" s="44">
        <v>5.3</v>
      </c>
      <c r="C308" s="14">
        <v>8.1</v>
      </c>
      <c r="D308" s="14">
        <v>8.6999999999999993</v>
      </c>
      <c r="E308" s="14">
        <v>9.3000000000000007</v>
      </c>
      <c r="F308" s="14">
        <v>4.9000000000000004</v>
      </c>
      <c r="G308" s="83">
        <f t="shared" si="5"/>
        <v>7.6999999999999993</v>
      </c>
      <c r="H308" s="85">
        <v>7.1</v>
      </c>
      <c r="I308" s="14">
        <v>6.6</v>
      </c>
      <c r="J308" s="14">
        <v>4.0999999999999996</v>
      </c>
      <c r="K308" s="85">
        <v>5.2795138888888893</v>
      </c>
      <c r="L308" s="91">
        <v>96</v>
      </c>
      <c r="M308" s="24">
        <v>80</v>
      </c>
      <c r="N308" s="87">
        <v>88.628472222222229</v>
      </c>
      <c r="O308" s="136">
        <v>1019.2</v>
      </c>
      <c r="P308" s="21">
        <v>1010.7</v>
      </c>
      <c r="Q308" s="73">
        <v>1014.7774305555556</v>
      </c>
      <c r="R308" s="78">
        <v>9.1999999999999993</v>
      </c>
      <c r="S308" s="68">
        <v>6.7</v>
      </c>
      <c r="T308" s="25">
        <v>2.2999999999999998</v>
      </c>
      <c r="U308" s="280" t="s">
        <v>43</v>
      </c>
      <c r="V308" s="281" t="s">
        <v>215</v>
      </c>
      <c r="W308" s="16">
        <v>7.2</v>
      </c>
      <c r="X308" s="17">
        <v>4</v>
      </c>
      <c r="Y308" s="18">
        <v>0</v>
      </c>
      <c r="Z308" s="48">
        <v>0</v>
      </c>
      <c r="AA308" s="395" t="s">
        <v>320</v>
      </c>
      <c r="AB308" s="29"/>
      <c r="AG308" s="287"/>
    </row>
    <row r="309" spans="1:33" s="20" customFormat="1" x14ac:dyDescent="0.3">
      <c r="A309" s="43">
        <v>43042</v>
      </c>
      <c r="B309" s="44">
        <v>6</v>
      </c>
      <c r="C309" s="14">
        <v>11.9</v>
      </c>
      <c r="D309" s="14">
        <v>8.6</v>
      </c>
      <c r="E309" s="14">
        <v>14</v>
      </c>
      <c r="F309" s="14">
        <v>3.9</v>
      </c>
      <c r="G309" s="83">
        <f t="shared" si="5"/>
        <v>8.7749999999999986</v>
      </c>
      <c r="H309" s="85">
        <v>8.3000000000000007</v>
      </c>
      <c r="I309" s="14">
        <v>11.4</v>
      </c>
      <c r="J309" s="14">
        <v>3</v>
      </c>
      <c r="K309" s="85">
        <v>6.4597222222222195</v>
      </c>
      <c r="L309" s="91">
        <v>99</v>
      </c>
      <c r="M309" s="24">
        <v>70</v>
      </c>
      <c r="N309" s="87">
        <v>88.565972222222229</v>
      </c>
      <c r="O309" s="136">
        <v>1020.9</v>
      </c>
      <c r="P309" s="21">
        <v>1011.7</v>
      </c>
      <c r="Q309" s="73">
        <v>1015.8420138888899</v>
      </c>
      <c r="R309" s="78">
        <v>4.4000000000000004</v>
      </c>
      <c r="S309" s="68">
        <v>3.3</v>
      </c>
      <c r="T309" s="25">
        <v>0.9</v>
      </c>
      <c r="U309" s="280" t="s">
        <v>99</v>
      </c>
      <c r="V309" s="281" t="s">
        <v>221</v>
      </c>
      <c r="W309" s="16">
        <v>0</v>
      </c>
      <c r="X309" s="17">
        <v>0</v>
      </c>
      <c r="Y309" s="18">
        <v>0</v>
      </c>
      <c r="Z309" s="48">
        <v>0</v>
      </c>
      <c r="AA309" s="395" t="s">
        <v>230</v>
      </c>
      <c r="AB309" s="29"/>
      <c r="AG309" s="287"/>
    </row>
    <row r="310" spans="1:33" s="20" customFormat="1" x14ac:dyDescent="0.3">
      <c r="A310" s="43">
        <v>43043</v>
      </c>
      <c r="B310" s="44">
        <v>3.4</v>
      </c>
      <c r="C310" s="14">
        <v>13.4</v>
      </c>
      <c r="D310" s="14">
        <v>7.7</v>
      </c>
      <c r="E310" s="14">
        <v>14</v>
      </c>
      <c r="F310" s="14">
        <v>3.2</v>
      </c>
      <c r="G310" s="83">
        <f t="shared" si="5"/>
        <v>8.0500000000000007</v>
      </c>
      <c r="H310" s="85">
        <v>7.7</v>
      </c>
      <c r="I310" s="14">
        <v>10.199999999999999</v>
      </c>
      <c r="J310" s="14">
        <v>2.8</v>
      </c>
      <c r="K310" s="85">
        <v>4.3829861111111148</v>
      </c>
      <c r="L310" s="91">
        <v>99</v>
      </c>
      <c r="M310" s="24">
        <v>55</v>
      </c>
      <c r="N310" s="87">
        <v>81.3125</v>
      </c>
      <c r="O310" s="136">
        <v>1021.7</v>
      </c>
      <c r="P310" s="21">
        <v>1019.2</v>
      </c>
      <c r="Q310" s="73">
        <v>1020.3767361111099</v>
      </c>
      <c r="R310" s="79">
        <v>10.5</v>
      </c>
      <c r="S310" s="69">
        <v>7.8</v>
      </c>
      <c r="T310" s="19">
        <v>2.4</v>
      </c>
      <c r="U310" s="280" t="s">
        <v>43</v>
      </c>
      <c r="V310" s="282"/>
      <c r="W310" s="16">
        <v>0</v>
      </c>
      <c r="X310" s="17">
        <v>0</v>
      </c>
      <c r="Y310" s="18">
        <v>0</v>
      </c>
      <c r="Z310" s="48">
        <v>0</v>
      </c>
      <c r="AA310" s="395" t="s">
        <v>454</v>
      </c>
      <c r="AB310" s="29"/>
      <c r="AG310" s="287"/>
    </row>
    <row r="311" spans="1:33" s="20" customFormat="1" x14ac:dyDescent="0.3">
      <c r="A311" s="43">
        <v>43044</v>
      </c>
      <c r="B311" s="44">
        <v>5.9</v>
      </c>
      <c r="C311" s="14">
        <v>12.1</v>
      </c>
      <c r="D311" s="14">
        <v>10.1</v>
      </c>
      <c r="E311" s="14">
        <v>12.7</v>
      </c>
      <c r="F311" s="14">
        <v>5.5</v>
      </c>
      <c r="G311" s="71">
        <f t="shared" si="5"/>
        <v>9.5500000000000007</v>
      </c>
      <c r="H311" s="85">
        <v>8.5</v>
      </c>
      <c r="I311" s="14">
        <v>6.8</v>
      </c>
      <c r="J311" s="14">
        <v>3.2</v>
      </c>
      <c r="K311" s="85">
        <v>4.9578397212543575</v>
      </c>
      <c r="L311" s="91">
        <v>93</v>
      </c>
      <c r="M311" s="24">
        <v>62</v>
      </c>
      <c r="N311" s="87">
        <v>79.222996515679441</v>
      </c>
      <c r="O311" s="136">
        <v>1020.1</v>
      </c>
      <c r="P311" s="21">
        <v>1015</v>
      </c>
      <c r="Q311" s="73">
        <v>1017.4710801393725</v>
      </c>
      <c r="R311" s="78">
        <v>7.9</v>
      </c>
      <c r="S311" s="68">
        <v>6.6</v>
      </c>
      <c r="T311" s="25">
        <v>3.3</v>
      </c>
      <c r="U311" s="280" t="s">
        <v>43</v>
      </c>
      <c r="V311" s="282"/>
      <c r="W311" s="16">
        <v>0</v>
      </c>
      <c r="X311" s="17">
        <v>0</v>
      </c>
      <c r="Y311" s="18">
        <v>0</v>
      </c>
      <c r="Z311" s="48">
        <v>0</v>
      </c>
      <c r="AA311" s="395" t="s">
        <v>289</v>
      </c>
      <c r="AB311" s="29"/>
      <c r="AG311" s="287"/>
    </row>
    <row r="312" spans="1:33" s="20" customFormat="1" x14ac:dyDescent="0.3">
      <c r="A312" s="43">
        <v>43045</v>
      </c>
      <c r="B312" s="44">
        <v>1.7</v>
      </c>
      <c r="C312" s="14">
        <v>15.1</v>
      </c>
      <c r="D312" s="14">
        <v>2.4</v>
      </c>
      <c r="E312" s="14">
        <v>16</v>
      </c>
      <c r="F312" s="14">
        <v>0.5</v>
      </c>
      <c r="G312" s="71">
        <f t="shared" si="5"/>
        <v>5.4</v>
      </c>
      <c r="H312" s="85">
        <v>7</v>
      </c>
      <c r="I312" s="14">
        <v>6.6</v>
      </c>
      <c r="J312" s="14">
        <v>-0.8</v>
      </c>
      <c r="K312" s="85">
        <v>2.8236111111111102</v>
      </c>
      <c r="L312" s="91">
        <v>96</v>
      </c>
      <c r="M312" s="24">
        <v>49</v>
      </c>
      <c r="N312" s="87">
        <v>77.15625</v>
      </c>
      <c r="O312" s="136">
        <v>1022.2</v>
      </c>
      <c r="P312" s="21">
        <v>1015.4</v>
      </c>
      <c r="Q312" s="73">
        <v>1018.1440972222221</v>
      </c>
      <c r="R312" s="78">
        <v>4.7</v>
      </c>
      <c r="S312" s="68">
        <v>3.9</v>
      </c>
      <c r="T312" s="25">
        <v>0.7</v>
      </c>
      <c r="U312" s="280" t="s">
        <v>95</v>
      </c>
      <c r="V312" s="282"/>
      <c r="W312" s="16">
        <v>0</v>
      </c>
      <c r="X312" s="17">
        <v>0</v>
      </c>
      <c r="Y312" s="18">
        <v>0</v>
      </c>
      <c r="Z312" s="48">
        <v>0</v>
      </c>
      <c r="AA312" s="395" t="s">
        <v>287</v>
      </c>
      <c r="AB312" s="29"/>
      <c r="AG312" s="287"/>
    </row>
    <row r="313" spans="1:33" s="20" customFormat="1" x14ac:dyDescent="0.3">
      <c r="A313" s="43">
        <v>43046</v>
      </c>
      <c r="B313" s="44">
        <v>-0.2</v>
      </c>
      <c r="C313" s="14">
        <v>11.4</v>
      </c>
      <c r="D313" s="14">
        <v>1.2</v>
      </c>
      <c r="E313" s="14">
        <v>12.2</v>
      </c>
      <c r="F313" s="14">
        <v>-0.8</v>
      </c>
      <c r="G313" s="71">
        <f t="shared" si="5"/>
        <v>3.4000000000000004</v>
      </c>
      <c r="H313" s="85">
        <v>3.7</v>
      </c>
      <c r="I313" s="14">
        <v>8.5</v>
      </c>
      <c r="J313" s="14">
        <v>-2.1</v>
      </c>
      <c r="K313" s="85">
        <v>1.2253472222222217</v>
      </c>
      <c r="L313" s="91">
        <v>99</v>
      </c>
      <c r="M313" s="24">
        <v>61</v>
      </c>
      <c r="N313" s="87">
        <v>85.107638888888886</v>
      </c>
      <c r="O313" s="136">
        <v>1023.6</v>
      </c>
      <c r="P313" s="21">
        <v>1021.5</v>
      </c>
      <c r="Q313" s="73">
        <v>1022.7111111111107</v>
      </c>
      <c r="R313" s="78">
        <v>4.7</v>
      </c>
      <c r="S313" s="68">
        <v>4.0999999999999996</v>
      </c>
      <c r="T313" s="25">
        <v>1.1000000000000001</v>
      </c>
      <c r="U313" s="280" t="s">
        <v>45</v>
      </c>
      <c r="V313" s="282"/>
      <c r="W313" s="16">
        <v>0</v>
      </c>
      <c r="X313" s="17">
        <v>0</v>
      </c>
      <c r="Y313" s="18">
        <v>0</v>
      </c>
      <c r="Z313" s="48">
        <v>0</v>
      </c>
      <c r="AA313" s="395" t="s">
        <v>431</v>
      </c>
      <c r="AB313" s="29"/>
      <c r="AG313" s="287"/>
    </row>
    <row r="314" spans="1:33" s="20" customFormat="1" x14ac:dyDescent="0.3">
      <c r="A314" s="43">
        <v>43047</v>
      </c>
      <c r="B314" s="44">
        <v>-0.8</v>
      </c>
      <c r="C314" s="14">
        <v>10</v>
      </c>
      <c r="D314" s="14">
        <v>4.4000000000000004</v>
      </c>
      <c r="E314" s="14">
        <v>10.199999999999999</v>
      </c>
      <c r="F314" s="14">
        <v>-0.9</v>
      </c>
      <c r="G314" s="71">
        <f t="shared" si="5"/>
        <v>4.5</v>
      </c>
      <c r="H314" s="85">
        <v>3.2</v>
      </c>
      <c r="I314" s="14">
        <v>6.4</v>
      </c>
      <c r="J314" s="14">
        <v>-1.9</v>
      </c>
      <c r="K314" s="85">
        <v>1.3769784172661879</v>
      </c>
      <c r="L314" s="91">
        <v>99</v>
      </c>
      <c r="M314" s="24">
        <v>71</v>
      </c>
      <c r="N314" s="87">
        <v>88.654676258992808</v>
      </c>
      <c r="O314" s="136">
        <v>1022.8</v>
      </c>
      <c r="P314" s="21">
        <v>1019.7</v>
      </c>
      <c r="Q314" s="73">
        <v>1021.2586330935251</v>
      </c>
      <c r="R314" s="78">
        <v>3.3</v>
      </c>
      <c r="S314" s="68">
        <v>2</v>
      </c>
      <c r="T314" s="25">
        <v>0.5</v>
      </c>
      <c r="U314" s="280" t="s">
        <v>93</v>
      </c>
      <c r="V314" s="282" t="s">
        <v>221</v>
      </c>
      <c r="W314" s="16">
        <v>0</v>
      </c>
      <c r="X314" s="17">
        <v>0</v>
      </c>
      <c r="Y314" s="18">
        <v>0</v>
      </c>
      <c r="Z314" s="48">
        <v>0</v>
      </c>
      <c r="AA314" s="395" t="s">
        <v>423</v>
      </c>
      <c r="AB314" s="29"/>
      <c r="AG314" s="287"/>
    </row>
    <row r="315" spans="1:33" s="20" customFormat="1" x14ac:dyDescent="0.3">
      <c r="A315" s="43">
        <v>43048</v>
      </c>
      <c r="B315" s="44">
        <v>4.5999999999999996</v>
      </c>
      <c r="C315" s="14">
        <v>9</v>
      </c>
      <c r="D315" s="14">
        <v>7.8</v>
      </c>
      <c r="E315" s="14">
        <v>9.1</v>
      </c>
      <c r="F315" s="14">
        <v>3.4</v>
      </c>
      <c r="G315" s="71">
        <f t="shared" si="5"/>
        <v>7.3</v>
      </c>
      <c r="H315" s="85">
        <v>6.6</v>
      </c>
      <c r="I315" s="14">
        <v>7.7</v>
      </c>
      <c r="J315" s="14">
        <v>2.4</v>
      </c>
      <c r="K315" s="85">
        <v>5.7203703703703628</v>
      </c>
      <c r="L315" s="91">
        <v>97</v>
      </c>
      <c r="M315" s="24">
        <v>90</v>
      </c>
      <c r="N315" s="87">
        <v>94.322222222222223</v>
      </c>
      <c r="O315" s="136">
        <v>1022.2</v>
      </c>
      <c r="P315" s="21">
        <v>1020.7</v>
      </c>
      <c r="Q315" s="73">
        <v>1021.4325925925921</v>
      </c>
      <c r="R315" s="78">
        <v>1.8</v>
      </c>
      <c r="S315" s="68">
        <v>1.7</v>
      </c>
      <c r="T315" s="25">
        <v>0.5</v>
      </c>
      <c r="U315" s="280" t="s">
        <v>92</v>
      </c>
      <c r="V315" s="282" t="s">
        <v>215</v>
      </c>
      <c r="W315" s="16">
        <v>3.6</v>
      </c>
      <c r="X315" s="17">
        <v>2</v>
      </c>
      <c r="Y315" s="18">
        <v>0</v>
      </c>
      <c r="Z315" s="48">
        <v>0</v>
      </c>
      <c r="AA315" s="395" t="s">
        <v>458</v>
      </c>
      <c r="AB315" s="29"/>
      <c r="AG315" s="287"/>
    </row>
    <row r="316" spans="1:33" s="20" customFormat="1" x14ac:dyDescent="0.3">
      <c r="A316" s="43">
        <v>43049</v>
      </c>
      <c r="B316" s="44">
        <v>7.3</v>
      </c>
      <c r="C316" s="14">
        <v>9.5</v>
      </c>
      <c r="D316" s="14">
        <v>9</v>
      </c>
      <c r="E316" s="14">
        <v>9.9</v>
      </c>
      <c r="F316" s="14">
        <v>7.2</v>
      </c>
      <c r="G316" s="71">
        <f t="shared" si="5"/>
        <v>8.6999999999999993</v>
      </c>
      <c r="H316" s="85">
        <v>8.4</v>
      </c>
      <c r="I316" s="14">
        <v>8.6</v>
      </c>
      <c r="J316" s="14">
        <v>2.5</v>
      </c>
      <c r="K316" s="85">
        <v>6.0185185185185137</v>
      </c>
      <c r="L316" s="91">
        <v>98</v>
      </c>
      <c r="M316" s="24">
        <v>66</v>
      </c>
      <c r="N316" s="87">
        <v>85.75555555555556</v>
      </c>
      <c r="O316" s="136">
        <v>1021.1</v>
      </c>
      <c r="P316" s="21">
        <v>1012</v>
      </c>
      <c r="Q316" s="73">
        <v>1017.3299999999997</v>
      </c>
      <c r="R316" s="78">
        <v>9</v>
      </c>
      <c r="S316" s="68">
        <v>7.5</v>
      </c>
      <c r="T316" s="25">
        <v>2</v>
      </c>
      <c r="U316" s="280" t="s">
        <v>43</v>
      </c>
      <c r="V316" s="282" t="s">
        <v>221</v>
      </c>
      <c r="W316" s="16">
        <v>0</v>
      </c>
      <c r="X316" s="17">
        <v>0</v>
      </c>
      <c r="Y316" s="18">
        <v>0</v>
      </c>
      <c r="Z316" s="48">
        <v>0</v>
      </c>
      <c r="AA316" s="395" t="s">
        <v>459</v>
      </c>
      <c r="AB316" s="29"/>
      <c r="AG316" s="287"/>
    </row>
    <row r="317" spans="1:33" s="20" customFormat="1" x14ac:dyDescent="0.3">
      <c r="A317" s="43">
        <v>43050</v>
      </c>
      <c r="B317" s="44">
        <v>6.6</v>
      </c>
      <c r="C317" s="14">
        <v>10.6</v>
      </c>
      <c r="D317" s="14">
        <v>-0.1</v>
      </c>
      <c r="E317" s="14">
        <v>11.2</v>
      </c>
      <c r="F317" s="14">
        <v>-0.2</v>
      </c>
      <c r="G317" s="71">
        <f t="shared" si="5"/>
        <v>4.25</v>
      </c>
      <c r="H317" s="85">
        <v>6.3</v>
      </c>
      <c r="I317" s="14">
        <v>7.1</v>
      </c>
      <c r="J317" s="14">
        <v>-2.9</v>
      </c>
      <c r="K317" s="85">
        <v>1.8992592592592603</v>
      </c>
      <c r="L317" s="91">
        <v>90</v>
      </c>
      <c r="M317" s="24">
        <v>50</v>
      </c>
      <c r="N317" s="87">
        <v>74.025925925925932</v>
      </c>
      <c r="O317" s="136">
        <v>1012</v>
      </c>
      <c r="P317" s="21">
        <v>1007.4</v>
      </c>
      <c r="Q317" s="73">
        <v>1009.8807407407407</v>
      </c>
      <c r="R317" s="78">
        <v>7.5</v>
      </c>
      <c r="S317" s="68">
        <v>6.6</v>
      </c>
      <c r="T317" s="25">
        <v>1.9</v>
      </c>
      <c r="U317" s="280" t="s">
        <v>43</v>
      </c>
      <c r="V317" s="282" t="s">
        <v>460</v>
      </c>
      <c r="W317" s="16">
        <v>3.6</v>
      </c>
      <c r="X317" s="17">
        <v>1.4</v>
      </c>
      <c r="Y317" s="18">
        <v>0</v>
      </c>
      <c r="Z317" s="48">
        <v>0</v>
      </c>
      <c r="AA317" s="395" t="s">
        <v>461</v>
      </c>
      <c r="AB317" s="29"/>
      <c r="AG317" s="287"/>
    </row>
    <row r="318" spans="1:33" s="20" customFormat="1" x14ac:dyDescent="0.3">
      <c r="A318" s="43">
        <v>43051</v>
      </c>
      <c r="B318" s="44">
        <v>4.8</v>
      </c>
      <c r="C318" s="14">
        <v>8.1999999999999993</v>
      </c>
      <c r="D318" s="14">
        <v>5.8</v>
      </c>
      <c r="E318" s="14">
        <v>10.4</v>
      </c>
      <c r="F318" s="14">
        <v>3.2</v>
      </c>
      <c r="G318" s="71">
        <f t="shared" si="5"/>
        <v>6.15</v>
      </c>
      <c r="H318" s="85">
        <v>6.5</v>
      </c>
      <c r="I318" s="14">
        <v>5.7</v>
      </c>
      <c r="J318" s="14">
        <v>1.3</v>
      </c>
      <c r="K318" s="85">
        <v>3.2473309608540935</v>
      </c>
      <c r="L318" s="91">
        <v>92</v>
      </c>
      <c r="M318" s="24">
        <v>60</v>
      </c>
      <c r="N318" s="87">
        <v>79.69750889679716</v>
      </c>
      <c r="O318" s="136">
        <v>1007.9</v>
      </c>
      <c r="P318" s="21">
        <v>1000.5</v>
      </c>
      <c r="Q318" s="73">
        <v>1005.5316725978645</v>
      </c>
      <c r="R318" s="78">
        <v>8.6999999999999993</v>
      </c>
      <c r="S318" s="68">
        <v>7.3</v>
      </c>
      <c r="T318" s="25">
        <v>2.9</v>
      </c>
      <c r="U318" s="280" t="s">
        <v>43</v>
      </c>
      <c r="V318" s="282" t="s">
        <v>215</v>
      </c>
      <c r="W318" s="16">
        <v>3.6</v>
      </c>
      <c r="X318" s="17">
        <v>1</v>
      </c>
      <c r="Y318" s="18">
        <v>0</v>
      </c>
      <c r="Z318" s="48">
        <v>0</v>
      </c>
      <c r="AA318" s="395" t="s">
        <v>320</v>
      </c>
      <c r="AB318" s="29"/>
      <c r="AG318" s="287"/>
    </row>
    <row r="319" spans="1:33" s="20" customFormat="1" x14ac:dyDescent="0.3">
      <c r="A319" s="43">
        <v>43052</v>
      </c>
      <c r="B319" s="44">
        <v>8.6</v>
      </c>
      <c r="C319" s="14">
        <v>6.8</v>
      </c>
      <c r="D319" s="14">
        <v>3.8</v>
      </c>
      <c r="E319" s="14">
        <v>10.4</v>
      </c>
      <c r="F319" s="14">
        <v>2.7</v>
      </c>
      <c r="G319" s="71">
        <f t="shared" si="5"/>
        <v>5.75</v>
      </c>
      <c r="H319" s="85">
        <v>6.8</v>
      </c>
      <c r="I319" s="14">
        <v>8.1999999999999993</v>
      </c>
      <c r="J319" s="14">
        <v>0.4</v>
      </c>
      <c r="K319" s="85">
        <v>4.8770370370370379</v>
      </c>
      <c r="L319" s="91">
        <v>93</v>
      </c>
      <c r="M319" s="24">
        <v>81</v>
      </c>
      <c r="N319" s="87">
        <v>87.359259259259261</v>
      </c>
      <c r="O319" s="136">
        <v>1014.1</v>
      </c>
      <c r="P319" s="21">
        <v>999.5</v>
      </c>
      <c r="Q319" s="73">
        <v>1004.987037037037</v>
      </c>
      <c r="R319" s="78">
        <v>11.9</v>
      </c>
      <c r="S319" s="68">
        <v>10.199999999999999</v>
      </c>
      <c r="T319" s="25">
        <v>3</v>
      </c>
      <c r="U319" s="280" t="s">
        <v>88</v>
      </c>
      <c r="V319" s="283" t="s">
        <v>215</v>
      </c>
      <c r="W319" s="26">
        <v>3.6</v>
      </c>
      <c r="X319" s="27">
        <v>4.5</v>
      </c>
      <c r="Y319" s="28">
        <v>0</v>
      </c>
      <c r="Z319" s="30">
        <v>0</v>
      </c>
      <c r="AA319" s="396" t="s">
        <v>320</v>
      </c>
      <c r="AB319" s="29"/>
      <c r="AG319" s="287"/>
    </row>
    <row r="320" spans="1:33" s="20" customFormat="1" x14ac:dyDescent="0.3">
      <c r="A320" s="43">
        <v>43053</v>
      </c>
      <c r="B320" s="44">
        <v>4.5999999999999996</v>
      </c>
      <c r="C320" s="14">
        <v>6.1</v>
      </c>
      <c r="D320" s="14">
        <v>1.1000000000000001</v>
      </c>
      <c r="E320" s="14">
        <v>6.9</v>
      </c>
      <c r="F320" s="14">
        <v>-2.4</v>
      </c>
      <c r="G320" s="71">
        <f t="shared" si="5"/>
        <v>3.2249999999999996</v>
      </c>
      <c r="H320" s="85">
        <v>4</v>
      </c>
      <c r="I320" s="14">
        <v>2.7</v>
      </c>
      <c r="J320" s="14">
        <v>-5.3</v>
      </c>
      <c r="K320" s="85">
        <v>-0.49444444444444402</v>
      </c>
      <c r="L320" s="91">
        <v>92</v>
      </c>
      <c r="M320" s="24">
        <v>59</v>
      </c>
      <c r="N320" s="87">
        <v>73.048148148148144</v>
      </c>
      <c r="O320" s="136">
        <v>1025.8</v>
      </c>
      <c r="P320" s="21">
        <v>1014.3</v>
      </c>
      <c r="Q320" s="73">
        <v>1021.0514814814811</v>
      </c>
      <c r="R320" s="78">
        <v>7.5</v>
      </c>
      <c r="S320" s="68">
        <v>6.4</v>
      </c>
      <c r="T320" s="25">
        <v>2.6</v>
      </c>
      <c r="U320" s="280" t="s">
        <v>92</v>
      </c>
      <c r="V320" s="283"/>
      <c r="W320" s="26">
        <v>0</v>
      </c>
      <c r="X320" s="27">
        <v>0</v>
      </c>
      <c r="Y320" s="28">
        <v>0</v>
      </c>
      <c r="Z320" s="30">
        <v>0</v>
      </c>
      <c r="AA320" s="396" t="s">
        <v>229</v>
      </c>
      <c r="AB320" s="29"/>
      <c r="AG320" s="287"/>
    </row>
    <row r="321" spans="1:33" s="20" customFormat="1" x14ac:dyDescent="0.3">
      <c r="A321" s="43">
        <v>43054</v>
      </c>
      <c r="B321" s="44">
        <v>-4.4000000000000004</v>
      </c>
      <c r="C321" s="14">
        <v>9.3000000000000007</v>
      </c>
      <c r="D321" s="14">
        <v>-1.4</v>
      </c>
      <c r="E321" s="14">
        <v>10.6</v>
      </c>
      <c r="F321" s="14">
        <v>-4.5999999999999996</v>
      </c>
      <c r="G321" s="71">
        <f t="shared" si="5"/>
        <v>0.52500000000000013</v>
      </c>
      <c r="H321" s="85">
        <v>0.7</v>
      </c>
      <c r="I321" s="14">
        <v>1.9</v>
      </c>
      <c r="J321" s="14">
        <v>-6.7</v>
      </c>
      <c r="K321" s="85">
        <v>-2.8735191637630679</v>
      </c>
      <c r="L321" s="91">
        <v>91</v>
      </c>
      <c r="M321" s="24">
        <v>52</v>
      </c>
      <c r="N321" s="87">
        <v>78.101045296167243</v>
      </c>
      <c r="O321" s="136">
        <v>1028.2</v>
      </c>
      <c r="P321" s="21">
        <v>1025.5</v>
      </c>
      <c r="Q321" s="73">
        <v>1026.9491289198606</v>
      </c>
      <c r="R321" s="78">
        <v>2.9</v>
      </c>
      <c r="S321" s="68">
        <v>2.2999999999999998</v>
      </c>
      <c r="T321" s="25">
        <v>0.7</v>
      </c>
      <c r="U321" s="280" t="s">
        <v>45</v>
      </c>
      <c r="V321" s="283"/>
      <c r="W321" s="26">
        <v>0</v>
      </c>
      <c r="X321" s="27">
        <v>0</v>
      </c>
      <c r="Y321" s="28">
        <v>0</v>
      </c>
      <c r="Z321" s="30">
        <v>0</v>
      </c>
      <c r="AA321" s="396" t="s">
        <v>428</v>
      </c>
      <c r="AB321" s="29"/>
      <c r="AG321" s="287"/>
    </row>
    <row r="322" spans="1:33" s="20" customFormat="1" x14ac:dyDescent="0.3">
      <c r="A322" s="43">
        <v>43055</v>
      </c>
      <c r="B322" s="44">
        <v>-4.5999999999999996</v>
      </c>
      <c r="C322" s="14">
        <v>11.1</v>
      </c>
      <c r="D322" s="14">
        <v>-0.5</v>
      </c>
      <c r="E322" s="14">
        <v>11.5</v>
      </c>
      <c r="F322" s="14">
        <v>-4.7</v>
      </c>
      <c r="G322" s="71">
        <f t="shared" si="5"/>
        <v>1.375</v>
      </c>
      <c r="H322" s="85">
        <v>1.6</v>
      </c>
      <c r="I322" s="14">
        <v>3.9</v>
      </c>
      <c r="J322" s="14">
        <v>-6.8</v>
      </c>
      <c r="K322" s="85">
        <v>-1.8076388888888912</v>
      </c>
      <c r="L322" s="91">
        <v>91</v>
      </c>
      <c r="M322" s="24">
        <v>55</v>
      </c>
      <c r="N322" s="87">
        <v>79.385416666666671</v>
      </c>
      <c r="O322" s="136">
        <v>1028.3</v>
      </c>
      <c r="P322" s="21">
        <v>1023.6</v>
      </c>
      <c r="Q322" s="73">
        <v>1026.127777777778</v>
      </c>
      <c r="R322" s="78">
        <v>4.7</v>
      </c>
      <c r="S322" s="68">
        <v>3.4</v>
      </c>
      <c r="T322" s="25">
        <v>0.8</v>
      </c>
      <c r="U322" s="280" t="s">
        <v>98</v>
      </c>
      <c r="V322" s="283"/>
      <c r="W322" s="26">
        <v>0</v>
      </c>
      <c r="X322" s="27">
        <v>0</v>
      </c>
      <c r="Y322" s="28">
        <v>0</v>
      </c>
      <c r="Z322" s="30">
        <v>0</v>
      </c>
      <c r="AA322" s="396" t="s">
        <v>406</v>
      </c>
      <c r="AB322" s="29"/>
      <c r="AG322" s="287"/>
    </row>
    <row r="323" spans="1:33" s="20" customFormat="1" x14ac:dyDescent="0.3">
      <c r="A323" s="43">
        <v>43056</v>
      </c>
      <c r="B323" s="44">
        <v>2.6</v>
      </c>
      <c r="C323" s="14">
        <v>6.3</v>
      </c>
      <c r="D323" s="14">
        <v>5.0999999999999996</v>
      </c>
      <c r="E323" s="14">
        <v>6.5</v>
      </c>
      <c r="F323" s="14">
        <v>1.2</v>
      </c>
      <c r="G323" s="71">
        <f t="shared" si="5"/>
        <v>4.7750000000000004</v>
      </c>
      <c r="H323" s="85">
        <v>4.2</v>
      </c>
      <c r="I323" s="14">
        <v>4.5</v>
      </c>
      <c r="J323" s="14">
        <v>-0.4</v>
      </c>
      <c r="K323" s="85">
        <v>2.7291666666666634</v>
      </c>
      <c r="L323" s="91">
        <v>97</v>
      </c>
      <c r="M323" s="24">
        <v>82</v>
      </c>
      <c r="N323" s="87">
        <v>89.972222222222229</v>
      </c>
      <c r="O323" s="136">
        <v>1023.6</v>
      </c>
      <c r="P323" s="21">
        <v>1020.9</v>
      </c>
      <c r="Q323" s="73">
        <v>1021.9743055555555</v>
      </c>
      <c r="R323" s="78">
        <v>1.8</v>
      </c>
      <c r="S323" s="68">
        <v>1.5</v>
      </c>
      <c r="T323" s="25">
        <v>0.4</v>
      </c>
      <c r="U323" s="280" t="s">
        <v>99</v>
      </c>
      <c r="V323" s="283" t="s">
        <v>215</v>
      </c>
      <c r="W323" s="26">
        <v>3.6</v>
      </c>
      <c r="X323" s="27">
        <v>9</v>
      </c>
      <c r="Y323" s="28">
        <v>0</v>
      </c>
      <c r="Z323" s="30">
        <v>0</v>
      </c>
      <c r="AA323" s="396" t="s">
        <v>320</v>
      </c>
      <c r="AB323" s="29"/>
      <c r="AG323" s="287"/>
    </row>
    <row r="324" spans="1:33" s="20" customFormat="1" x14ac:dyDescent="0.3">
      <c r="A324" s="43">
        <v>43057</v>
      </c>
      <c r="B324" s="44">
        <v>4.3</v>
      </c>
      <c r="C324" s="14">
        <v>6.6</v>
      </c>
      <c r="D324" s="14">
        <v>4.5999999999999996</v>
      </c>
      <c r="E324" s="14">
        <v>6.8</v>
      </c>
      <c r="F324" s="14">
        <v>3.1</v>
      </c>
      <c r="G324" s="71">
        <f t="shared" si="5"/>
        <v>5.0249999999999995</v>
      </c>
      <c r="H324" s="85">
        <v>4.9000000000000004</v>
      </c>
      <c r="I324" s="14">
        <v>6</v>
      </c>
      <c r="J324" s="14">
        <v>2.7</v>
      </c>
      <c r="K324" s="85">
        <v>4.0687919463087256</v>
      </c>
      <c r="L324" s="91">
        <v>98</v>
      </c>
      <c r="M324" s="24">
        <v>86</v>
      </c>
      <c r="N324" s="87">
        <v>94.348993288590606</v>
      </c>
      <c r="O324" s="136">
        <v>1021</v>
      </c>
      <c r="P324" s="21">
        <v>1012.5</v>
      </c>
      <c r="Q324" s="73">
        <v>1017.0036912751683</v>
      </c>
      <c r="R324" s="78">
        <v>3.6</v>
      </c>
      <c r="S324" s="68">
        <v>3.1</v>
      </c>
      <c r="T324" s="25">
        <v>0.6</v>
      </c>
      <c r="U324" s="280" t="s">
        <v>99</v>
      </c>
      <c r="V324" s="283" t="s">
        <v>215</v>
      </c>
      <c r="W324" s="26">
        <v>3.6</v>
      </c>
      <c r="X324" s="27">
        <v>0.9</v>
      </c>
      <c r="Y324" s="28">
        <v>0</v>
      </c>
      <c r="Z324" s="30">
        <v>0</v>
      </c>
      <c r="AA324" s="396" t="s">
        <v>230</v>
      </c>
      <c r="AB324" s="29"/>
      <c r="AG324" s="287"/>
    </row>
    <row r="325" spans="1:33" s="20" customFormat="1" x14ac:dyDescent="0.3">
      <c r="A325" s="43">
        <v>43058</v>
      </c>
      <c r="B325" s="44">
        <v>2.1</v>
      </c>
      <c r="C325" s="14">
        <v>5</v>
      </c>
      <c r="D325" s="14">
        <v>0.5</v>
      </c>
      <c r="E325" s="14">
        <v>5.2</v>
      </c>
      <c r="F325" s="14">
        <v>0.1</v>
      </c>
      <c r="G325" s="71">
        <f t="shared" si="5"/>
        <v>2.0249999999999999</v>
      </c>
      <c r="H325" s="85">
        <v>2.8</v>
      </c>
      <c r="I325" s="14">
        <v>4.5</v>
      </c>
      <c r="J325" s="14">
        <v>-1.2</v>
      </c>
      <c r="K325" s="85">
        <v>1.6318339100346004</v>
      </c>
      <c r="L325" s="91">
        <v>99</v>
      </c>
      <c r="M325" s="24">
        <v>84</v>
      </c>
      <c r="N325" s="87">
        <v>91.83391003460207</v>
      </c>
      <c r="O325" s="136">
        <v>1012.6</v>
      </c>
      <c r="P325" s="21">
        <v>1008.9</v>
      </c>
      <c r="Q325" s="73">
        <v>1010.3761245674744</v>
      </c>
      <c r="R325" s="78">
        <v>4.7</v>
      </c>
      <c r="S325" s="68">
        <v>3.9</v>
      </c>
      <c r="T325" s="25">
        <v>1.2</v>
      </c>
      <c r="U325" s="280" t="s">
        <v>88</v>
      </c>
      <c r="V325" s="283" t="s">
        <v>216</v>
      </c>
      <c r="W325" s="26">
        <v>10.8</v>
      </c>
      <c r="X325" s="27">
        <v>3.9</v>
      </c>
      <c r="Y325" s="28">
        <v>0.4</v>
      </c>
      <c r="Z325" s="30">
        <v>0</v>
      </c>
      <c r="AA325" s="396" t="s">
        <v>462</v>
      </c>
      <c r="AB325" s="29"/>
      <c r="AG325" s="287"/>
    </row>
    <row r="326" spans="1:33" s="20" customFormat="1" x14ac:dyDescent="0.3">
      <c r="A326" s="43">
        <v>43059</v>
      </c>
      <c r="B326" s="44">
        <v>0.7</v>
      </c>
      <c r="C326" s="14">
        <v>4.4000000000000004</v>
      </c>
      <c r="D326" s="14">
        <v>1.1000000000000001</v>
      </c>
      <c r="E326" s="14">
        <v>5.6</v>
      </c>
      <c r="F326" s="14">
        <v>0.6</v>
      </c>
      <c r="G326" s="71">
        <f t="shared" si="5"/>
        <v>1.8250000000000002</v>
      </c>
      <c r="H326" s="85">
        <v>1.6</v>
      </c>
      <c r="I326" s="14">
        <v>2.7</v>
      </c>
      <c r="J326" s="14">
        <v>-0.8</v>
      </c>
      <c r="K326" s="85">
        <v>0.1541666666666664</v>
      </c>
      <c r="L326" s="91">
        <v>95</v>
      </c>
      <c r="M326" s="24">
        <v>80</v>
      </c>
      <c r="N326" s="87">
        <v>90.385416666666671</v>
      </c>
      <c r="O326" s="136">
        <v>1015</v>
      </c>
      <c r="P326" s="21">
        <v>1009.4</v>
      </c>
      <c r="Q326" s="73">
        <v>1012.7024305555549</v>
      </c>
      <c r="R326" s="78">
        <v>4.7</v>
      </c>
      <c r="S326" s="68">
        <v>4.2</v>
      </c>
      <c r="T326" s="25">
        <v>1.4</v>
      </c>
      <c r="U326" s="280" t="s">
        <v>49</v>
      </c>
      <c r="V326" s="283" t="s">
        <v>216</v>
      </c>
      <c r="W326" s="26">
        <v>3.6</v>
      </c>
      <c r="X326" s="27">
        <v>0.3</v>
      </c>
      <c r="Y326" s="28">
        <v>0.1</v>
      </c>
      <c r="Z326" s="30">
        <v>0.4</v>
      </c>
      <c r="AA326" s="396" t="s">
        <v>463</v>
      </c>
      <c r="AB326" s="29"/>
      <c r="AG326" s="287"/>
    </row>
    <row r="327" spans="1:33" s="20" customFormat="1" x14ac:dyDescent="0.3">
      <c r="A327" s="43">
        <v>43060</v>
      </c>
      <c r="B327" s="44">
        <v>0.7</v>
      </c>
      <c r="C327" s="14">
        <v>1.8</v>
      </c>
      <c r="D327" s="14">
        <v>1.2</v>
      </c>
      <c r="E327" s="14">
        <v>2.2000000000000002</v>
      </c>
      <c r="F327" s="14">
        <v>0.7</v>
      </c>
      <c r="G327" s="71">
        <f t="shared" si="5"/>
        <v>1.2250000000000001</v>
      </c>
      <c r="H327" s="85">
        <v>1.3</v>
      </c>
      <c r="I327" s="14">
        <v>0</v>
      </c>
      <c r="J327" s="14">
        <v>-1.1000000000000001</v>
      </c>
      <c r="K327" s="85">
        <v>-0.6020833333333333</v>
      </c>
      <c r="L327" s="91">
        <v>92</v>
      </c>
      <c r="M327" s="24">
        <v>80</v>
      </c>
      <c r="N327" s="87">
        <v>87.416666666666671</v>
      </c>
      <c r="O327" s="136">
        <v>1015.7</v>
      </c>
      <c r="P327" s="21">
        <v>1013.6</v>
      </c>
      <c r="Q327" s="73">
        <v>1014.4618055555563</v>
      </c>
      <c r="R327" s="78">
        <v>6.7</v>
      </c>
      <c r="S327" s="68">
        <v>5.3</v>
      </c>
      <c r="T327" s="25">
        <v>1.6</v>
      </c>
      <c r="U327" s="280" t="s">
        <v>43</v>
      </c>
      <c r="V327" s="283" t="s">
        <v>216</v>
      </c>
      <c r="W327" s="26">
        <v>3.6</v>
      </c>
      <c r="X327" s="27">
        <v>2</v>
      </c>
      <c r="Y327" s="28">
        <v>0</v>
      </c>
      <c r="Z327" s="30">
        <v>0.1</v>
      </c>
      <c r="AA327" s="396" t="s">
        <v>464</v>
      </c>
      <c r="AB327" s="29"/>
      <c r="AG327" s="287"/>
    </row>
    <row r="328" spans="1:33" s="20" customFormat="1" x14ac:dyDescent="0.3">
      <c r="A328" s="43">
        <v>43061</v>
      </c>
      <c r="B328" s="44">
        <v>1.4</v>
      </c>
      <c r="C328" s="14">
        <v>3.8</v>
      </c>
      <c r="D328" s="14">
        <v>3.7</v>
      </c>
      <c r="E328" s="14">
        <v>4</v>
      </c>
      <c r="F328" s="14">
        <v>0.7</v>
      </c>
      <c r="G328" s="71">
        <f t="shared" si="5"/>
        <v>3.15</v>
      </c>
      <c r="H328" s="85">
        <v>2.7</v>
      </c>
      <c r="I328" s="14">
        <v>3.8</v>
      </c>
      <c r="J328" s="14">
        <v>-0.5</v>
      </c>
      <c r="K328" s="85">
        <v>2.0753472222222218</v>
      </c>
      <c r="L328" s="91">
        <v>99</v>
      </c>
      <c r="M328" s="24">
        <v>92</v>
      </c>
      <c r="N328" s="87">
        <v>95.909722222222229</v>
      </c>
      <c r="O328" s="136">
        <v>1017.3</v>
      </c>
      <c r="P328" s="21">
        <v>1013.4</v>
      </c>
      <c r="Q328" s="73">
        <v>1014.6506944444451</v>
      </c>
      <c r="R328" s="78">
        <v>4.2</v>
      </c>
      <c r="S328" s="68">
        <v>3</v>
      </c>
      <c r="T328" s="25">
        <v>0.7</v>
      </c>
      <c r="U328" s="280" t="s">
        <v>94</v>
      </c>
      <c r="V328" s="283" t="s">
        <v>215</v>
      </c>
      <c r="W328" s="26">
        <v>3.6</v>
      </c>
      <c r="X328" s="27">
        <v>4</v>
      </c>
      <c r="Y328" s="28">
        <v>0</v>
      </c>
      <c r="Z328" s="30">
        <v>0</v>
      </c>
      <c r="AA328" s="396" t="s">
        <v>465</v>
      </c>
      <c r="AB328" s="29"/>
      <c r="AG328" s="287"/>
    </row>
    <row r="329" spans="1:33" s="20" customFormat="1" x14ac:dyDescent="0.3">
      <c r="A329" s="43">
        <v>43062</v>
      </c>
      <c r="B329" s="44">
        <v>4.5</v>
      </c>
      <c r="C329" s="14">
        <v>6.3</v>
      </c>
      <c r="D329" s="14">
        <v>7</v>
      </c>
      <c r="E329" s="14">
        <v>7.1</v>
      </c>
      <c r="F329" s="14">
        <v>4</v>
      </c>
      <c r="G329" s="71">
        <f t="shared" si="5"/>
        <v>6.2</v>
      </c>
      <c r="H329" s="85">
        <v>5.6</v>
      </c>
      <c r="I329" s="14">
        <v>6</v>
      </c>
      <c r="J329" s="14">
        <v>3.7</v>
      </c>
      <c r="K329" s="85">
        <v>4.6815972222222175</v>
      </c>
      <c r="L329" s="91">
        <v>98</v>
      </c>
      <c r="M329" s="24">
        <v>89</v>
      </c>
      <c r="N329" s="87">
        <v>93.892361111111114</v>
      </c>
      <c r="O329" s="136">
        <v>1019.5</v>
      </c>
      <c r="P329" s="21">
        <v>1016.8</v>
      </c>
      <c r="Q329" s="73">
        <v>1018.4319444444451</v>
      </c>
      <c r="R329" s="78">
        <v>7.5</v>
      </c>
      <c r="S329" s="68">
        <v>6.7</v>
      </c>
      <c r="T329" s="25">
        <v>2.2999999999999998</v>
      </c>
      <c r="U329" s="280" t="s">
        <v>49</v>
      </c>
      <c r="V329" s="283" t="s">
        <v>221</v>
      </c>
      <c r="W329" s="26">
        <v>0</v>
      </c>
      <c r="X329" s="27">
        <v>0</v>
      </c>
      <c r="Y329" s="28">
        <v>0</v>
      </c>
      <c r="Z329" s="30">
        <v>0</v>
      </c>
      <c r="AA329" s="396" t="s">
        <v>465</v>
      </c>
      <c r="AB329" s="29"/>
      <c r="AG329" s="287"/>
    </row>
    <row r="330" spans="1:33" s="20" customFormat="1" x14ac:dyDescent="0.3">
      <c r="A330" s="43">
        <v>43063</v>
      </c>
      <c r="B330" s="44">
        <v>6</v>
      </c>
      <c r="C330" s="14">
        <v>8.3000000000000007</v>
      </c>
      <c r="D330" s="14">
        <v>6.8</v>
      </c>
      <c r="E330" s="14">
        <v>8.5</v>
      </c>
      <c r="F330" s="14">
        <v>6</v>
      </c>
      <c r="G330" s="71">
        <f t="shared" si="5"/>
        <v>6.9749999999999996</v>
      </c>
      <c r="H330" s="85">
        <v>7</v>
      </c>
      <c r="I330" s="14">
        <v>7</v>
      </c>
      <c r="J330" s="14">
        <v>5.4</v>
      </c>
      <c r="K330" s="85">
        <v>5.9791666666666643</v>
      </c>
      <c r="L330" s="91">
        <v>96</v>
      </c>
      <c r="M330" s="24">
        <v>88</v>
      </c>
      <c r="N330" s="87">
        <v>93.361111111111114</v>
      </c>
      <c r="O330" s="136">
        <v>1020.2</v>
      </c>
      <c r="P330" s="21">
        <v>1018.9</v>
      </c>
      <c r="Q330" s="73">
        <v>1019.5059027777788</v>
      </c>
      <c r="R330" s="78">
        <v>6.4</v>
      </c>
      <c r="S330" s="68">
        <v>4.7</v>
      </c>
      <c r="T330" s="25">
        <v>1.9</v>
      </c>
      <c r="U330" s="280" t="s">
        <v>47</v>
      </c>
      <c r="V330" s="283" t="s">
        <v>221</v>
      </c>
      <c r="W330" s="26">
        <v>0</v>
      </c>
      <c r="X330" s="27">
        <v>0</v>
      </c>
      <c r="Y330" s="28">
        <v>0</v>
      </c>
      <c r="Z330" s="30">
        <v>0</v>
      </c>
      <c r="AA330" s="396" t="s">
        <v>465</v>
      </c>
      <c r="AB330" s="29"/>
      <c r="AG330" s="287"/>
    </row>
    <row r="331" spans="1:33" s="20" customFormat="1" x14ac:dyDescent="0.3">
      <c r="A331" s="43">
        <v>43064</v>
      </c>
      <c r="B331" s="44">
        <v>6.1</v>
      </c>
      <c r="C331" s="14">
        <v>8</v>
      </c>
      <c r="D331" s="14">
        <v>7.8</v>
      </c>
      <c r="E331" s="14">
        <v>8</v>
      </c>
      <c r="F331" s="14">
        <v>6</v>
      </c>
      <c r="G331" s="71">
        <f t="shared" si="5"/>
        <v>7.4249999999999998</v>
      </c>
      <c r="H331" s="85">
        <v>6.9</v>
      </c>
      <c r="I331" s="14">
        <v>6.3</v>
      </c>
      <c r="J331" s="14">
        <v>4.8</v>
      </c>
      <c r="K331" s="85">
        <v>5.6111111111111027</v>
      </c>
      <c r="L331" s="91">
        <v>97</v>
      </c>
      <c r="M331" s="24">
        <v>85</v>
      </c>
      <c r="N331" s="87">
        <v>91.350694444444443</v>
      </c>
      <c r="O331" s="136">
        <v>1019.9</v>
      </c>
      <c r="P331" s="21">
        <v>1011.7</v>
      </c>
      <c r="Q331" s="73">
        <v>1015.5993055555567</v>
      </c>
      <c r="R331" s="78">
        <v>10.5</v>
      </c>
      <c r="S331" s="68">
        <v>7.8</v>
      </c>
      <c r="T331" s="25">
        <v>3.1</v>
      </c>
      <c r="U331" s="280" t="s">
        <v>49</v>
      </c>
      <c r="V331" s="283" t="s">
        <v>215</v>
      </c>
      <c r="W331" s="26">
        <v>3.6</v>
      </c>
      <c r="X331" s="27">
        <v>3.8</v>
      </c>
      <c r="Y331" s="28">
        <v>0</v>
      </c>
      <c r="Z331" s="30">
        <v>0</v>
      </c>
      <c r="AA331" s="396" t="s">
        <v>229</v>
      </c>
      <c r="AB331" s="29"/>
      <c r="AG331" s="287"/>
    </row>
    <row r="332" spans="1:33" s="20" customFormat="1" x14ac:dyDescent="0.3">
      <c r="A332" s="43">
        <v>43065</v>
      </c>
      <c r="B332" s="44">
        <v>6.6</v>
      </c>
      <c r="C332" s="14">
        <v>3.8</v>
      </c>
      <c r="D332" s="14">
        <v>2.9</v>
      </c>
      <c r="E332" s="14">
        <v>7.5</v>
      </c>
      <c r="F332" s="14">
        <v>2.2000000000000002</v>
      </c>
      <c r="G332" s="71">
        <f t="shared" si="5"/>
        <v>4.05</v>
      </c>
      <c r="H332" s="85">
        <v>4.7</v>
      </c>
      <c r="I332" s="14">
        <v>6.1</v>
      </c>
      <c r="J332" s="14">
        <v>0.4</v>
      </c>
      <c r="K332" s="85">
        <v>3.5215873015872958</v>
      </c>
      <c r="L332" s="91">
        <v>96</v>
      </c>
      <c r="M332" s="24">
        <v>86</v>
      </c>
      <c r="N332" s="87">
        <v>91.717460317460322</v>
      </c>
      <c r="O332" s="136">
        <v>1019.7</v>
      </c>
      <c r="P332" s="21">
        <v>1011.6</v>
      </c>
      <c r="Q332" s="73">
        <v>1016.1006349206355</v>
      </c>
      <c r="R332" s="78">
        <v>7</v>
      </c>
      <c r="S332" s="68">
        <v>4.7</v>
      </c>
      <c r="T332" s="25">
        <v>2</v>
      </c>
      <c r="U332" s="280" t="s">
        <v>46</v>
      </c>
      <c r="V332" s="283" t="s">
        <v>215</v>
      </c>
      <c r="W332" s="26">
        <v>7.2</v>
      </c>
      <c r="X332" s="27">
        <v>10.199999999999999</v>
      </c>
      <c r="Y332" s="28">
        <v>0</v>
      </c>
      <c r="Z332" s="30">
        <v>0</v>
      </c>
      <c r="AA332" s="396" t="s">
        <v>230</v>
      </c>
      <c r="AB332" s="29"/>
      <c r="AG332" s="287"/>
    </row>
    <row r="333" spans="1:33" s="20" customFormat="1" x14ac:dyDescent="0.3">
      <c r="A333" s="43">
        <v>43066</v>
      </c>
      <c r="B333" s="44">
        <v>1.6</v>
      </c>
      <c r="C333" s="14">
        <v>5.8</v>
      </c>
      <c r="D333" s="14">
        <v>-2.2000000000000002</v>
      </c>
      <c r="E333" s="14">
        <v>6.1</v>
      </c>
      <c r="F333" s="14">
        <v>-3.5</v>
      </c>
      <c r="G333" s="71">
        <f t="shared" si="5"/>
        <v>0.75</v>
      </c>
      <c r="H333" s="85">
        <v>1.7</v>
      </c>
      <c r="I333" s="14">
        <v>1.9</v>
      </c>
      <c r="J333" s="14">
        <v>-5.4</v>
      </c>
      <c r="K333" s="85">
        <v>-1.5295138888888888</v>
      </c>
      <c r="L333" s="91">
        <v>89</v>
      </c>
      <c r="M333" s="24">
        <v>61</v>
      </c>
      <c r="N333" s="87">
        <v>79.875</v>
      </c>
      <c r="O333" s="136">
        <v>1021.9</v>
      </c>
      <c r="P333" s="21">
        <v>1019.3</v>
      </c>
      <c r="Q333" s="73">
        <v>1020.5246527777783</v>
      </c>
      <c r="R333" s="78">
        <v>7.8</v>
      </c>
      <c r="S333" s="68">
        <v>5.6</v>
      </c>
      <c r="T333" s="25">
        <v>1.7</v>
      </c>
      <c r="U333" s="280" t="s">
        <v>92</v>
      </c>
      <c r="V333" s="283"/>
      <c r="W333" s="26">
        <v>0</v>
      </c>
      <c r="X333" s="27">
        <v>0</v>
      </c>
      <c r="Y333" s="28">
        <v>0</v>
      </c>
      <c r="Z333" s="30">
        <v>0</v>
      </c>
      <c r="AA333" s="396" t="s">
        <v>290</v>
      </c>
      <c r="AB333" s="29"/>
      <c r="AG333" s="287"/>
    </row>
    <row r="334" spans="1:33" s="20" customFormat="1" x14ac:dyDescent="0.3">
      <c r="A334" s="43">
        <v>43067</v>
      </c>
      <c r="B334" s="44">
        <v>-4.9000000000000004</v>
      </c>
      <c r="C334" s="14">
        <v>4</v>
      </c>
      <c r="D334" s="14">
        <v>-1.5</v>
      </c>
      <c r="E334" s="14">
        <v>4.0999999999999996</v>
      </c>
      <c r="F334" s="14">
        <v>-5</v>
      </c>
      <c r="G334" s="71">
        <f t="shared" si="5"/>
        <v>-0.97500000000000009</v>
      </c>
      <c r="H334" s="85">
        <v>-1.7</v>
      </c>
      <c r="I334" s="14">
        <v>1.5</v>
      </c>
      <c r="J334" s="14">
        <v>-6.8</v>
      </c>
      <c r="K334" s="85">
        <v>-3.4774305555555509</v>
      </c>
      <c r="L334" s="91">
        <v>92</v>
      </c>
      <c r="M334" s="24">
        <v>77</v>
      </c>
      <c r="N334" s="87">
        <v>87.482638888888886</v>
      </c>
      <c r="O334" s="136">
        <v>1019.2</v>
      </c>
      <c r="P334" s="21">
        <v>1012.7</v>
      </c>
      <c r="Q334" s="73">
        <v>1015.2177083333341</v>
      </c>
      <c r="R334" s="78">
        <v>3</v>
      </c>
      <c r="S334" s="68">
        <v>2.2000000000000002</v>
      </c>
      <c r="T334" s="25">
        <v>0.7</v>
      </c>
      <c r="U334" s="280" t="s">
        <v>93</v>
      </c>
      <c r="V334" s="283"/>
      <c r="W334" s="26">
        <v>0</v>
      </c>
      <c r="X334" s="27">
        <v>0</v>
      </c>
      <c r="Y334" s="28">
        <v>0</v>
      </c>
      <c r="Z334" s="30">
        <v>0</v>
      </c>
      <c r="AA334" s="396" t="s">
        <v>394</v>
      </c>
      <c r="AB334" s="29"/>
      <c r="AG334" s="287"/>
    </row>
    <row r="335" spans="1:33" s="20" customFormat="1" x14ac:dyDescent="0.3">
      <c r="A335" s="43">
        <v>43068</v>
      </c>
      <c r="B335" s="44">
        <v>-1.2</v>
      </c>
      <c r="C335" s="14">
        <v>1.9</v>
      </c>
      <c r="D335" s="14">
        <v>1.6</v>
      </c>
      <c r="E335" s="14">
        <v>1.9</v>
      </c>
      <c r="F335" s="14">
        <v>-2.5</v>
      </c>
      <c r="G335" s="71">
        <f t="shared" si="5"/>
        <v>0.97500000000000009</v>
      </c>
      <c r="H335" s="85">
        <v>0.2</v>
      </c>
      <c r="I335" s="14">
        <v>-1.3</v>
      </c>
      <c r="J335" s="14">
        <v>-4.2</v>
      </c>
      <c r="K335" s="85">
        <v>-2.5284722222222213</v>
      </c>
      <c r="L335" s="91">
        <v>93</v>
      </c>
      <c r="M335" s="24">
        <v>72</v>
      </c>
      <c r="N335" s="87">
        <v>82.017361111111114</v>
      </c>
      <c r="O335" s="136">
        <v>1012.9</v>
      </c>
      <c r="P335" s="21">
        <v>1010</v>
      </c>
      <c r="Q335" s="73">
        <v>1011.6881944444443</v>
      </c>
      <c r="R335" s="78">
        <v>7.2</v>
      </c>
      <c r="S335" s="68">
        <v>6.4</v>
      </c>
      <c r="T335" s="25">
        <v>2.2999999999999998</v>
      </c>
      <c r="U335" s="280" t="s">
        <v>43</v>
      </c>
      <c r="V335" s="283"/>
      <c r="W335" s="26">
        <v>0</v>
      </c>
      <c r="X335" s="27">
        <v>0</v>
      </c>
      <c r="Y335" s="28">
        <v>0</v>
      </c>
      <c r="Z335" s="30">
        <v>0</v>
      </c>
      <c r="AA335" s="396" t="s">
        <v>230</v>
      </c>
      <c r="AB335" s="29"/>
      <c r="AG335" s="287"/>
    </row>
    <row r="336" spans="1:33" s="388" customFormat="1" ht="15" thickBot="1" x14ac:dyDescent="0.35">
      <c r="A336" s="385">
        <v>43069</v>
      </c>
      <c r="B336" s="46">
        <v>1.3</v>
      </c>
      <c r="C336" s="22">
        <v>2.2000000000000002</v>
      </c>
      <c r="D336" s="22">
        <v>4.0999999999999996</v>
      </c>
      <c r="E336" s="22">
        <v>4.3</v>
      </c>
      <c r="F336" s="22">
        <v>1.1000000000000001</v>
      </c>
      <c r="G336" s="386">
        <f t="shared" si="5"/>
        <v>2.9249999999999998</v>
      </c>
      <c r="H336" s="86">
        <v>2.5</v>
      </c>
      <c r="I336" s="22">
        <v>3</v>
      </c>
      <c r="J336" s="22">
        <v>-1.9</v>
      </c>
      <c r="K336" s="86">
        <v>0.17326388888888886</v>
      </c>
      <c r="L336" s="92">
        <v>93</v>
      </c>
      <c r="M336" s="74">
        <v>76</v>
      </c>
      <c r="N336" s="88">
        <v>84.493055555555557</v>
      </c>
      <c r="O336" s="137">
        <v>1010.1</v>
      </c>
      <c r="P336" s="75">
        <v>997.7</v>
      </c>
      <c r="Q336" s="76">
        <v>1002.4260416666667</v>
      </c>
      <c r="R336" s="80">
        <v>9.1999999999999993</v>
      </c>
      <c r="S336" s="70">
        <v>7.2</v>
      </c>
      <c r="T336" s="47">
        <v>2.2000000000000002</v>
      </c>
      <c r="U336" s="284" t="s">
        <v>43</v>
      </c>
      <c r="V336" s="285" t="s">
        <v>216</v>
      </c>
      <c r="W336" s="49">
        <v>3.6</v>
      </c>
      <c r="X336" s="50">
        <v>3</v>
      </c>
      <c r="Y336" s="51">
        <v>0</v>
      </c>
      <c r="Z336" s="52">
        <v>0</v>
      </c>
      <c r="AA336" s="397" t="s">
        <v>465</v>
      </c>
      <c r="AB336" s="387"/>
      <c r="AG336" s="389"/>
    </row>
    <row r="337" spans="1:33" x14ac:dyDescent="0.3">
      <c r="A337" s="43">
        <v>43070</v>
      </c>
      <c r="B337" s="82">
        <v>1.7</v>
      </c>
      <c r="C337" s="33">
        <v>3.2</v>
      </c>
      <c r="D337" s="33">
        <v>-1</v>
      </c>
      <c r="E337" s="33">
        <v>3.4</v>
      </c>
      <c r="F337" s="33">
        <v>-3</v>
      </c>
      <c r="G337" s="83">
        <f t="shared" si="5"/>
        <v>0.72500000000000009</v>
      </c>
      <c r="H337" s="90">
        <v>1.1000000000000001</v>
      </c>
      <c r="I337" s="33">
        <v>0.19230002770538701</v>
      </c>
      <c r="J337" s="33">
        <v>-5.4445003372008003</v>
      </c>
      <c r="K337" s="90">
        <v>-1.584364147943526</v>
      </c>
      <c r="L337" s="133">
        <v>92</v>
      </c>
      <c r="M337" s="34">
        <v>74</v>
      </c>
      <c r="N337" s="128">
        <v>83.954551091269849</v>
      </c>
      <c r="O337" s="138">
        <v>1019.81428571429</v>
      </c>
      <c r="P337" s="35">
        <v>1005.81428571429</v>
      </c>
      <c r="Q337" s="77">
        <v>1013.7597346230157</v>
      </c>
      <c r="R337" s="130">
        <v>7.5</v>
      </c>
      <c r="S337" s="129">
        <v>5.5</v>
      </c>
      <c r="T337" s="36">
        <v>1.4</v>
      </c>
      <c r="U337" s="278" t="s">
        <v>43</v>
      </c>
      <c r="V337" s="286"/>
      <c r="W337" s="123">
        <v>0</v>
      </c>
      <c r="X337" s="124">
        <v>0</v>
      </c>
      <c r="Y337" s="125">
        <v>0</v>
      </c>
      <c r="Z337" s="131">
        <v>0</v>
      </c>
      <c r="AA337" s="394" t="s">
        <v>229</v>
      </c>
      <c r="AB337"/>
      <c r="AC337"/>
      <c r="AD337"/>
      <c r="AE337"/>
      <c r="AF337"/>
      <c r="AG337" s="109"/>
    </row>
    <row r="338" spans="1:33" x14ac:dyDescent="0.3">
      <c r="A338" s="43">
        <v>43071</v>
      </c>
      <c r="B338" s="44">
        <v>-2.2000000000000002</v>
      </c>
      <c r="C338" s="14">
        <v>1</v>
      </c>
      <c r="D338" s="14">
        <v>1</v>
      </c>
      <c r="E338" s="14">
        <v>1.3</v>
      </c>
      <c r="F338" s="14">
        <v>-5.0999999999999996</v>
      </c>
      <c r="G338" s="83">
        <f t="shared" si="5"/>
        <v>0.19999999999999996</v>
      </c>
      <c r="H338" s="85">
        <v>-0.6</v>
      </c>
      <c r="I338" s="14">
        <v>-1.4392552406060299</v>
      </c>
      <c r="J338" s="14">
        <v>-6.8225906689990703</v>
      </c>
      <c r="K338" s="85">
        <v>-3.1254037834730037</v>
      </c>
      <c r="L338" s="91">
        <v>93</v>
      </c>
      <c r="M338" s="24">
        <v>74</v>
      </c>
      <c r="N338" s="87">
        <v>81.934399801587304</v>
      </c>
      <c r="O338" s="136">
        <v>1023.425</v>
      </c>
      <c r="P338" s="21">
        <v>1019.3285714285699</v>
      </c>
      <c r="Q338" s="73">
        <v>1021.9458953373016</v>
      </c>
      <c r="R338" s="78">
        <v>7.2</v>
      </c>
      <c r="S338" s="68">
        <v>5.5</v>
      </c>
      <c r="T338" s="25">
        <v>2.1</v>
      </c>
      <c r="U338" s="280" t="s">
        <v>46</v>
      </c>
      <c r="V338" s="281"/>
      <c r="W338" s="16">
        <v>0</v>
      </c>
      <c r="X338" s="17">
        <v>0</v>
      </c>
      <c r="Y338" s="18">
        <v>0</v>
      </c>
      <c r="Z338" s="48">
        <v>0</v>
      </c>
      <c r="AA338" s="395" t="s">
        <v>229</v>
      </c>
      <c r="AB338"/>
      <c r="AC338"/>
      <c r="AD338"/>
      <c r="AE338"/>
      <c r="AF338"/>
      <c r="AG338" s="109"/>
    </row>
    <row r="339" spans="1:33" x14ac:dyDescent="0.3">
      <c r="A339" s="43">
        <v>43072</v>
      </c>
      <c r="B339" s="44">
        <v>1.6</v>
      </c>
      <c r="C339" s="14">
        <v>1</v>
      </c>
      <c r="D339" s="14">
        <v>0.6</v>
      </c>
      <c r="E339" s="14">
        <v>2.1</v>
      </c>
      <c r="F339" s="14">
        <v>-0.1</v>
      </c>
      <c r="G339" s="83">
        <f t="shared" si="5"/>
        <v>0.95</v>
      </c>
      <c r="H339" s="85">
        <v>1.1000000000000001</v>
      </c>
      <c r="I339" s="14">
        <v>-0.49969956216684303</v>
      </c>
      <c r="J339" s="14">
        <v>-2.0085856864833498</v>
      </c>
      <c r="K339" s="85">
        <v>-1.2238284375407691</v>
      </c>
      <c r="L339" s="91">
        <v>92</v>
      </c>
      <c r="M339" s="24">
        <v>75</v>
      </c>
      <c r="N339" s="87">
        <v>84.764012896825378</v>
      </c>
      <c r="O339" s="136">
        <v>1022.64285714286</v>
      </c>
      <c r="P339" s="21">
        <v>1015.9375</v>
      </c>
      <c r="Q339" s="73">
        <v>1018.5621321097886</v>
      </c>
      <c r="R339" s="78">
        <v>6.7</v>
      </c>
      <c r="S339" s="68">
        <v>5.3</v>
      </c>
      <c r="T339" s="25">
        <v>1.6</v>
      </c>
      <c r="U339" s="280" t="s">
        <v>99</v>
      </c>
      <c r="V339" s="281" t="s">
        <v>212</v>
      </c>
      <c r="W339" s="16">
        <v>3.6</v>
      </c>
      <c r="X339" s="17">
        <v>10</v>
      </c>
      <c r="Y339" s="18">
        <v>5.2</v>
      </c>
      <c r="Z339" s="48">
        <v>5.2</v>
      </c>
      <c r="AA339" s="395" t="s">
        <v>466</v>
      </c>
      <c r="AB339"/>
      <c r="AC339"/>
      <c r="AD339"/>
      <c r="AE339"/>
      <c r="AF339"/>
      <c r="AG339" s="109"/>
    </row>
    <row r="340" spans="1:33" x14ac:dyDescent="0.3">
      <c r="A340" s="43">
        <v>43073</v>
      </c>
      <c r="B340" s="44">
        <v>-1.3</v>
      </c>
      <c r="C340" s="14">
        <v>1.3</v>
      </c>
      <c r="D340" s="14">
        <v>-0.6</v>
      </c>
      <c r="E340" s="14">
        <v>2.8</v>
      </c>
      <c r="F340" s="14">
        <v>-1.7</v>
      </c>
      <c r="G340" s="83">
        <f t="shared" si="5"/>
        <v>-0.3</v>
      </c>
      <c r="H340" s="85">
        <v>-0.2</v>
      </c>
      <c r="I340" s="14">
        <v>-0.24435271638692599</v>
      </c>
      <c r="J340" s="14">
        <v>-2.8258898461758899</v>
      </c>
      <c r="K340" s="85">
        <v>-2.0066203965718707</v>
      </c>
      <c r="L340" s="91">
        <v>93</v>
      </c>
      <c r="M340" s="24">
        <v>78</v>
      </c>
      <c r="N340" s="87">
        <v>87.798611111111128</v>
      </c>
      <c r="O340" s="136">
        <v>1021.95714285714</v>
      </c>
      <c r="P340" s="21">
        <v>1018.02857142857</v>
      </c>
      <c r="Q340" s="73">
        <v>1019.2014694940485</v>
      </c>
      <c r="R340" s="79"/>
      <c r="S340" s="69"/>
      <c r="T340" s="19"/>
      <c r="U340" s="280" t="s">
        <v>97</v>
      </c>
      <c r="V340" s="282" t="s">
        <v>212</v>
      </c>
      <c r="W340" s="16">
        <v>3.6</v>
      </c>
      <c r="X340" s="17">
        <v>0.8</v>
      </c>
      <c r="Y340" s="18">
        <v>1</v>
      </c>
      <c r="Z340" s="48">
        <v>5</v>
      </c>
      <c r="AA340" s="395" t="s">
        <v>467</v>
      </c>
      <c r="AB340"/>
      <c r="AC340"/>
      <c r="AD340"/>
      <c r="AE340"/>
      <c r="AF340"/>
      <c r="AG340" s="109"/>
    </row>
    <row r="341" spans="1:33" x14ac:dyDescent="0.3">
      <c r="A341" s="43">
        <v>43074</v>
      </c>
      <c r="B341" s="44">
        <v>-0.4</v>
      </c>
      <c r="C341" s="14">
        <v>3.5</v>
      </c>
      <c r="D341" s="14">
        <v>0.5</v>
      </c>
      <c r="E341" s="14">
        <v>7.9</v>
      </c>
      <c r="F341" s="14">
        <v>-1.3</v>
      </c>
      <c r="G341" s="71">
        <f t="shared" si="5"/>
        <v>1.0249999999999999</v>
      </c>
      <c r="H341" s="85">
        <v>1.3</v>
      </c>
      <c r="I341" s="14">
        <v>3.79302069021568</v>
      </c>
      <c r="J341" s="14">
        <v>-2.8312783284260399</v>
      </c>
      <c r="K341" s="85">
        <v>-1.2981987972733413</v>
      </c>
      <c r="L341" s="91">
        <v>94.285714285714306</v>
      </c>
      <c r="M341" s="24">
        <v>60.571428571428598</v>
      </c>
      <c r="N341" s="87">
        <v>83.153087797619051</v>
      </c>
      <c r="O341" s="136">
        <v>1025.7714285714301</v>
      </c>
      <c r="P341" s="21">
        <v>1021.97142857143</v>
      </c>
      <c r="Q341" s="73">
        <v>1024.3788504464289</v>
      </c>
      <c r="R341" s="78">
        <v>3.3</v>
      </c>
      <c r="S341" s="68">
        <v>2.5</v>
      </c>
      <c r="T341" s="25">
        <v>0.5</v>
      </c>
      <c r="U341" s="280" t="s">
        <v>49</v>
      </c>
      <c r="V341" s="282" t="s">
        <v>212</v>
      </c>
      <c r="W341" s="16">
        <v>3.6</v>
      </c>
      <c r="X341" s="17">
        <v>3</v>
      </c>
      <c r="Y341" s="18">
        <v>3</v>
      </c>
      <c r="Z341" s="48">
        <v>6</v>
      </c>
      <c r="AA341" s="395" t="s">
        <v>468</v>
      </c>
      <c r="AB341"/>
      <c r="AC341"/>
      <c r="AD341"/>
      <c r="AE341"/>
      <c r="AF341"/>
      <c r="AG341" s="109"/>
    </row>
    <row r="342" spans="1:33" x14ac:dyDescent="0.3">
      <c r="A342" s="43">
        <v>43075</v>
      </c>
      <c r="B342" s="44">
        <v>0.3</v>
      </c>
      <c r="C342" s="14">
        <v>1.4</v>
      </c>
      <c r="D342" s="14">
        <v>1</v>
      </c>
      <c r="E342" s="14">
        <v>1.5</v>
      </c>
      <c r="F342" s="14">
        <v>0</v>
      </c>
      <c r="G342" s="71">
        <f t="shared" si="5"/>
        <v>0.92500000000000004</v>
      </c>
      <c r="H342" s="85">
        <v>0.8</v>
      </c>
      <c r="I342" s="14">
        <v>0.19268088777776299</v>
      </c>
      <c r="J342" s="14">
        <v>-1.4413625863645601</v>
      </c>
      <c r="K342" s="85">
        <v>-0.42302642576090882</v>
      </c>
      <c r="L342" s="91">
        <v>94</v>
      </c>
      <c r="M342" s="24">
        <v>90</v>
      </c>
      <c r="N342" s="87">
        <v>91.231336805555557</v>
      </c>
      <c r="O342" s="136">
        <v>1024.0285714285701</v>
      </c>
      <c r="P342" s="21">
        <v>1022.825</v>
      </c>
      <c r="Q342" s="73">
        <v>1023.4963789682544</v>
      </c>
      <c r="R342" s="78">
        <v>3.3</v>
      </c>
      <c r="S342" s="68">
        <v>3</v>
      </c>
      <c r="T342" s="25">
        <v>1.2</v>
      </c>
      <c r="U342" s="280" t="s">
        <v>93</v>
      </c>
      <c r="V342" s="282" t="s">
        <v>215</v>
      </c>
      <c r="W342" s="16">
        <v>0</v>
      </c>
      <c r="X342" s="17">
        <v>0.2</v>
      </c>
      <c r="Y342" s="18">
        <v>0</v>
      </c>
      <c r="Z342" s="48">
        <v>9</v>
      </c>
      <c r="AA342" s="395" t="s">
        <v>291</v>
      </c>
      <c r="AB342"/>
      <c r="AC342"/>
      <c r="AD342"/>
      <c r="AE342"/>
      <c r="AF342"/>
      <c r="AG342" s="109"/>
    </row>
    <row r="343" spans="1:33" x14ac:dyDescent="0.3">
      <c r="A343" s="43">
        <v>43076</v>
      </c>
      <c r="B343" s="44">
        <v>1.2</v>
      </c>
      <c r="C343" s="14">
        <v>2.2999999999999998</v>
      </c>
      <c r="D343" s="14">
        <v>2.5</v>
      </c>
      <c r="E343" s="14">
        <v>2.8</v>
      </c>
      <c r="F343" s="14">
        <v>0.9</v>
      </c>
      <c r="G343" s="71">
        <f t="shared" si="5"/>
        <v>2.125</v>
      </c>
      <c r="H343" s="85">
        <v>1.6</v>
      </c>
      <c r="I343" s="14">
        <v>0.83069524549746698</v>
      </c>
      <c r="J343" s="14">
        <v>-0.425568747538484</v>
      </c>
      <c r="K343" s="85">
        <v>8.9532765351190188E-2</v>
      </c>
      <c r="L343" s="91">
        <v>94</v>
      </c>
      <c r="M343" s="24">
        <v>81</v>
      </c>
      <c r="N343" s="87">
        <v>89.345300099206341</v>
      </c>
      <c r="O343" s="136">
        <v>1024.68571428571</v>
      </c>
      <c r="P343" s="21">
        <v>1018.88571428571</v>
      </c>
      <c r="Q343" s="73">
        <v>1022.7658234126983</v>
      </c>
      <c r="R343" s="78">
        <v>9.6999999999999993</v>
      </c>
      <c r="S343" s="68">
        <v>7.5</v>
      </c>
      <c r="T343" s="25">
        <v>2.8</v>
      </c>
      <c r="U343" s="280" t="s">
        <v>43</v>
      </c>
      <c r="V343" s="282"/>
      <c r="W343" s="16">
        <v>0</v>
      </c>
      <c r="X343" s="17">
        <v>0</v>
      </c>
      <c r="Y343" s="18">
        <v>0</v>
      </c>
      <c r="Z343" s="48">
        <v>4.5</v>
      </c>
      <c r="AA343" s="395" t="s">
        <v>469</v>
      </c>
      <c r="AB343"/>
      <c r="AC343"/>
      <c r="AD343"/>
      <c r="AE343"/>
      <c r="AF343"/>
      <c r="AG343" s="109"/>
    </row>
    <row r="344" spans="1:33" x14ac:dyDescent="0.3">
      <c r="A344" s="43">
        <v>43077</v>
      </c>
      <c r="B344" s="44">
        <v>2.2999999999999998</v>
      </c>
      <c r="C344" s="14">
        <v>3.4</v>
      </c>
      <c r="D344" s="14">
        <v>3.6</v>
      </c>
      <c r="E344" s="14">
        <v>4</v>
      </c>
      <c r="F344" s="14">
        <v>2.1</v>
      </c>
      <c r="G344" s="71">
        <f t="shared" si="5"/>
        <v>3.2249999999999996</v>
      </c>
      <c r="H344" s="85">
        <v>3</v>
      </c>
      <c r="I344" s="14">
        <v>2.6741948893882199</v>
      </c>
      <c r="J344" s="14">
        <v>-0.606580050533996</v>
      </c>
      <c r="K344" s="85">
        <v>0.82899089345629084</v>
      </c>
      <c r="L344" s="91">
        <v>93</v>
      </c>
      <c r="M344" s="24">
        <v>81</v>
      </c>
      <c r="N344" s="87">
        <v>86.104848710317484</v>
      </c>
      <c r="O344" s="136">
        <v>1018.9</v>
      </c>
      <c r="P344" s="21">
        <v>1008.2375</v>
      </c>
      <c r="Q344" s="73">
        <v>1012.6929067460327</v>
      </c>
      <c r="R344" s="78">
        <v>12</v>
      </c>
      <c r="S344" s="68">
        <v>11.1</v>
      </c>
      <c r="T344" s="25">
        <v>4.5999999999999996</v>
      </c>
      <c r="U344" s="280" t="s">
        <v>43</v>
      </c>
      <c r="V344" s="282" t="s">
        <v>216</v>
      </c>
      <c r="W344" s="16">
        <v>3.6</v>
      </c>
      <c r="X344" s="17">
        <v>15</v>
      </c>
      <c r="Y344" s="18">
        <v>4</v>
      </c>
      <c r="Z344" s="48">
        <v>0</v>
      </c>
      <c r="AA344" s="395" t="s">
        <v>312</v>
      </c>
      <c r="AB344"/>
      <c r="AC344"/>
      <c r="AD344"/>
      <c r="AE344"/>
      <c r="AF344"/>
      <c r="AG344" s="109"/>
    </row>
    <row r="345" spans="1:33" x14ac:dyDescent="0.3">
      <c r="A345" s="43">
        <v>43078</v>
      </c>
      <c r="B345" s="44">
        <v>0.6</v>
      </c>
      <c r="C345" s="14">
        <v>1.6</v>
      </c>
      <c r="D345" s="14">
        <v>-0.1</v>
      </c>
      <c r="E345" s="14">
        <v>2</v>
      </c>
      <c r="F345" s="14">
        <v>-0.8</v>
      </c>
      <c r="G345" s="71">
        <f t="shared" si="5"/>
        <v>0.5</v>
      </c>
      <c r="H345" s="85">
        <v>0.8</v>
      </c>
      <c r="I345" s="14">
        <v>0.73958343458742004</v>
      </c>
      <c r="J345" s="14">
        <v>-2.5798597680922999</v>
      </c>
      <c r="K345" s="85">
        <v>-0.80508225345197992</v>
      </c>
      <c r="L345" s="91">
        <v>93</v>
      </c>
      <c r="M345" s="24">
        <v>84</v>
      </c>
      <c r="N345" s="87">
        <v>89.84281994047619</v>
      </c>
      <c r="O345" s="136">
        <v>1008.58571428571</v>
      </c>
      <c r="P345" s="21">
        <v>1005.25714285714</v>
      </c>
      <c r="Q345" s="73">
        <v>1006.677002728175</v>
      </c>
      <c r="R345" s="78">
        <v>5.3</v>
      </c>
      <c r="S345" s="68">
        <v>4.4000000000000004</v>
      </c>
      <c r="T345" s="25">
        <v>0.8</v>
      </c>
      <c r="U345" s="280" t="s">
        <v>99</v>
      </c>
      <c r="V345" s="282" t="s">
        <v>212</v>
      </c>
      <c r="W345" s="16">
        <v>3.6</v>
      </c>
      <c r="X345" s="17">
        <v>4</v>
      </c>
      <c r="Y345" s="18">
        <v>1</v>
      </c>
      <c r="Z345" s="48">
        <v>4</v>
      </c>
      <c r="AA345" s="395" t="s">
        <v>470</v>
      </c>
      <c r="AB345"/>
      <c r="AC345"/>
      <c r="AD345"/>
      <c r="AE345"/>
      <c r="AF345"/>
      <c r="AG345" s="109"/>
    </row>
    <row r="346" spans="1:33" x14ac:dyDescent="0.3">
      <c r="A346" s="43">
        <v>43079</v>
      </c>
      <c r="B346" s="44">
        <v>-1.8</v>
      </c>
      <c r="C346" s="14">
        <v>2.6</v>
      </c>
      <c r="D346" s="14">
        <v>0.4</v>
      </c>
      <c r="E346" s="14">
        <v>6</v>
      </c>
      <c r="F346" s="14">
        <v>-2.2000000000000002</v>
      </c>
      <c r="G346" s="71">
        <f t="shared" si="5"/>
        <v>0.4</v>
      </c>
      <c r="H346" s="85">
        <v>0.4</v>
      </c>
      <c r="I346" s="14">
        <v>-0.34985636946890802</v>
      </c>
      <c r="J346" s="14">
        <v>-5.4177330075374597</v>
      </c>
      <c r="K346" s="85">
        <v>-3.4308523676954525</v>
      </c>
      <c r="L346" s="91">
        <v>92</v>
      </c>
      <c r="M346" s="24">
        <v>57.142857142857103</v>
      </c>
      <c r="N346" s="87">
        <v>76.058965773809533</v>
      </c>
      <c r="O346" s="136">
        <v>1010.45714285714</v>
      </c>
      <c r="P346" s="21">
        <v>1002.1</v>
      </c>
      <c r="Q346" s="73">
        <v>1006.9944589120364</v>
      </c>
      <c r="R346" s="78">
        <v>18.399999999999999</v>
      </c>
      <c r="S346" s="68">
        <v>12.5</v>
      </c>
      <c r="T346" s="25">
        <v>4.2</v>
      </c>
      <c r="U346" s="280" t="s">
        <v>43</v>
      </c>
      <c r="V346" s="282" t="s">
        <v>212</v>
      </c>
      <c r="W346" s="16">
        <v>3.6</v>
      </c>
      <c r="X346" s="17">
        <v>1.3</v>
      </c>
      <c r="Y346" s="18">
        <v>0.5</v>
      </c>
      <c r="Z346" s="48">
        <v>4.5</v>
      </c>
      <c r="AA346" s="395" t="s">
        <v>471</v>
      </c>
      <c r="AB346"/>
      <c r="AC346"/>
      <c r="AD346"/>
      <c r="AE346"/>
      <c r="AF346"/>
      <c r="AG346" s="109"/>
    </row>
    <row r="347" spans="1:33" x14ac:dyDescent="0.3">
      <c r="A347" s="43">
        <v>43080</v>
      </c>
      <c r="B347" s="44">
        <v>1.5</v>
      </c>
      <c r="C347" s="14">
        <v>3.1</v>
      </c>
      <c r="D347" s="14">
        <v>7.8</v>
      </c>
      <c r="E347" s="14">
        <v>7.9</v>
      </c>
      <c r="F347" s="14">
        <v>0.7</v>
      </c>
      <c r="G347" s="71">
        <f t="shared" si="5"/>
        <v>5.05</v>
      </c>
      <c r="H347" s="85">
        <v>3.5</v>
      </c>
      <c r="I347" s="14">
        <v>3.0097569927236498</v>
      </c>
      <c r="J347" s="14">
        <v>-3.4686143996377798</v>
      </c>
      <c r="K347" s="85">
        <v>0.18880650271623114</v>
      </c>
      <c r="L347" s="91">
        <v>86</v>
      </c>
      <c r="M347" s="24">
        <v>70</v>
      </c>
      <c r="N347" s="87">
        <v>77.732700892857125</v>
      </c>
      <c r="O347" s="136">
        <v>1004.92857142857</v>
      </c>
      <c r="P347" s="21">
        <v>1001.61428571429</v>
      </c>
      <c r="Q347" s="73">
        <v>1003.2402219742065</v>
      </c>
      <c r="R347" s="78">
        <v>20.6</v>
      </c>
      <c r="S347" s="68">
        <v>11.6</v>
      </c>
      <c r="T347" s="25">
        <v>6.4</v>
      </c>
      <c r="U347" s="280" t="s">
        <v>43</v>
      </c>
      <c r="V347" s="282"/>
      <c r="W347" s="16">
        <v>0</v>
      </c>
      <c r="X347" s="17">
        <v>0</v>
      </c>
      <c r="Y347" s="18">
        <v>0</v>
      </c>
      <c r="Z347" s="48">
        <v>4.5</v>
      </c>
      <c r="AA347" s="395" t="s">
        <v>312</v>
      </c>
      <c r="AB347"/>
      <c r="AC347"/>
      <c r="AD347"/>
      <c r="AE347"/>
      <c r="AF347"/>
      <c r="AG347" s="109"/>
    </row>
    <row r="348" spans="1:33" x14ac:dyDescent="0.3">
      <c r="A348" s="43">
        <v>43081</v>
      </c>
      <c r="B348" s="44">
        <v>8.3000000000000007</v>
      </c>
      <c r="C348" s="14">
        <v>10.3</v>
      </c>
      <c r="D348" s="14">
        <v>6</v>
      </c>
      <c r="E348" s="14">
        <v>10.3</v>
      </c>
      <c r="F348" s="14">
        <v>5.4</v>
      </c>
      <c r="G348" s="71">
        <f t="shared" si="5"/>
        <v>7.65</v>
      </c>
      <c r="H348" s="85">
        <v>8.3000000000000007</v>
      </c>
      <c r="I348" s="14">
        <v>5.2876225136181896</v>
      </c>
      <c r="J348" s="14">
        <v>2.9488656404088101</v>
      </c>
      <c r="K348" s="85">
        <v>4.1226297268506364</v>
      </c>
      <c r="L348" s="91">
        <v>94</v>
      </c>
      <c r="M348" s="24">
        <v>66</v>
      </c>
      <c r="N348" s="87">
        <v>76.09064980158729</v>
      </c>
      <c r="O348" s="136">
        <v>1014</v>
      </c>
      <c r="P348" s="21">
        <v>1001.88571428571</v>
      </c>
      <c r="Q348" s="73">
        <v>1007.7217819940475</v>
      </c>
      <c r="R348" s="78">
        <v>18.399999999999999</v>
      </c>
      <c r="S348" s="68">
        <v>11.3</v>
      </c>
      <c r="T348" s="25">
        <v>5.5</v>
      </c>
      <c r="U348" s="280" t="s">
        <v>43</v>
      </c>
      <c r="V348" s="282" t="s">
        <v>215</v>
      </c>
      <c r="W348" s="16">
        <v>3.6</v>
      </c>
      <c r="X348" s="17">
        <v>5.0999999999999996</v>
      </c>
      <c r="Y348" s="18">
        <v>0</v>
      </c>
      <c r="Z348" s="48">
        <v>0</v>
      </c>
      <c r="AA348" s="395" t="s">
        <v>312</v>
      </c>
      <c r="AB348"/>
      <c r="AC348"/>
      <c r="AD348"/>
      <c r="AE348"/>
      <c r="AF348"/>
      <c r="AG348" s="109"/>
    </row>
    <row r="349" spans="1:33" x14ac:dyDescent="0.3">
      <c r="A349" s="43">
        <v>43082</v>
      </c>
      <c r="B349" s="44">
        <v>2.4</v>
      </c>
      <c r="C349" s="14">
        <v>5</v>
      </c>
      <c r="D349" s="14">
        <v>-0.9</v>
      </c>
      <c r="E349" s="14">
        <v>5.6</v>
      </c>
      <c r="F349" s="14">
        <v>-1.4</v>
      </c>
      <c r="G349" s="71">
        <f t="shared" si="5"/>
        <v>1.4000000000000001</v>
      </c>
      <c r="H349" s="85">
        <v>2.6</v>
      </c>
      <c r="I349" s="14">
        <v>4.8625968029082696</v>
      </c>
      <c r="J349" s="14">
        <v>-2.5287472520718901</v>
      </c>
      <c r="K349" s="85">
        <v>0.74984390353652119</v>
      </c>
      <c r="L349" s="91">
        <v>95</v>
      </c>
      <c r="M349" s="24">
        <v>81</v>
      </c>
      <c r="N349" s="87">
        <v>89.344928075396851</v>
      </c>
      <c r="O349" s="136">
        <v>1018.3</v>
      </c>
      <c r="P349" s="21">
        <v>1009.1</v>
      </c>
      <c r="Q349" s="73">
        <v>1015.2116381448413</v>
      </c>
      <c r="R349" s="78">
        <v>5.6</v>
      </c>
      <c r="S349" s="68">
        <v>4.462868235248167</v>
      </c>
      <c r="T349" s="25">
        <v>1</v>
      </c>
      <c r="U349" s="280" t="s">
        <v>46</v>
      </c>
      <c r="V349" s="283"/>
      <c r="W349" s="26">
        <v>0</v>
      </c>
      <c r="X349" s="27">
        <v>0</v>
      </c>
      <c r="Y349" s="28">
        <v>0</v>
      </c>
      <c r="Z349" s="30">
        <v>0</v>
      </c>
      <c r="AA349" s="396" t="s">
        <v>290</v>
      </c>
      <c r="AB349"/>
      <c r="AC349"/>
      <c r="AD349"/>
      <c r="AE349"/>
      <c r="AF349"/>
      <c r="AG349" s="109"/>
    </row>
    <row r="350" spans="1:33" x14ac:dyDescent="0.3">
      <c r="A350" s="43">
        <v>43083</v>
      </c>
      <c r="B350" s="44">
        <v>1.4</v>
      </c>
      <c r="C350" s="14">
        <v>3.2</v>
      </c>
      <c r="D350" s="14">
        <v>2.1</v>
      </c>
      <c r="E350" s="14">
        <v>4.0999999999999996</v>
      </c>
      <c r="F350" s="14">
        <v>-1.1000000000000001</v>
      </c>
      <c r="G350" s="71">
        <f t="shared" si="5"/>
        <v>2.2000000000000002</v>
      </c>
      <c r="H350" s="85">
        <v>2.2999999999999998</v>
      </c>
      <c r="I350" s="14">
        <v>2.2029464022684602</v>
      </c>
      <c r="J350" s="14">
        <v>-1.83829362383201</v>
      </c>
      <c r="K350" s="85">
        <v>-0.27477356935853858</v>
      </c>
      <c r="L350" s="91">
        <v>87.285714285714306</v>
      </c>
      <c r="M350" s="24">
        <v>78</v>
      </c>
      <c r="N350" s="87">
        <v>82.20461309523813</v>
      </c>
      <c r="O350" s="136">
        <v>1009.02857142857</v>
      </c>
      <c r="P350" s="21">
        <v>1003.1</v>
      </c>
      <c r="Q350" s="73">
        <v>1004.9968439980162</v>
      </c>
      <c r="R350" s="78">
        <v>12.8</v>
      </c>
      <c r="S350" s="68">
        <v>9.3500232393403611</v>
      </c>
      <c r="T350" s="25">
        <v>5</v>
      </c>
      <c r="U350" s="280" t="s">
        <v>43</v>
      </c>
      <c r="V350" s="283" t="s">
        <v>215</v>
      </c>
      <c r="W350" s="26">
        <v>3.6</v>
      </c>
      <c r="X350" s="27">
        <v>1</v>
      </c>
      <c r="Y350" s="28">
        <v>0</v>
      </c>
      <c r="Z350" s="30">
        <v>0</v>
      </c>
      <c r="AA350" s="396" t="s">
        <v>230</v>
      </c>
    </row>
    <row r="351" spans="1:33" x14ac:dyDescent="0.3">
      <c r="A351" s="43">
        <v>43084</v>
      </c>
      <c r="B351" s="44">
        <v>5.0999999999999996</v>
      </c>
      <c r="C351" s="14">
        <v>7.8</v>
      </c>
      <c r="D351" s="14">
        <v>3.5</v>
      </c>
      <c r="E351" s="14">
        <v>8</v>
      </c>
      <c r="F351" s="14">
        <v>3.3</v>
      </c>
      <c r="G351" s="71">
        <f t="shared" si="5"/>
        <v>4.9749999999999996</v>
      </c>
      <c r="H351" s="85">
        <v>5.4</v>
      </c>
      <c r="I351" s="14">
        <v>6.0681413895009202</v>
      </c>
      <c r="J351" s="14">
        <v>1.8597066441499801</v>
      </c>
      <c r="K351" s="85">
        <v>4.0402534928800957</v>
      </c>
      <c r="L351" s="91">
        <v>97.428571428571402</v>
      </c>
      <c r="M351" s="24">
        <v>83.142857142857096</v>
      </c>
      <c r="N351" s="87">
        <v>91.234437003968253</v>
      </c>
      <c r="O351" s="136">
        <v>1004.34285714286</v>
      </c>
      <c r="P351" s="21">
        <v>998.5</v>
      </c>
      <c r="Q351" s="73">
        <v>1000.5950954861114</v>
      </c>
      <c r="R351" s="78">
        <v>10.9</v>
      </c>
      <c r="S351" s="68">
        <v>6.1443009858522224</v>
      </c>
      <c r="T351" s="25">
        <v>2.7</v>
      </c>
      <c r="U351" s="280" t="s">
        <v>43</v>
      </c>
      <c r="V351" s="283" t="s">
        <v>216</v>
      </c>
      <c r="W351" s="26">
        <v>3.6</v>
      </c>
      <c r="X351" s="27">
        <v>10</v>
      </c>
      <c r="Y351" s="28">
        <v>1.5</v>
      </c>
      <c r="Z351" s="30">
        <v>0</v>
      </c>
      <c r="AA351" s="396" t="s">
        <v>230</v>
      </c>
    </row>
    <row r="352" spans="1:33" x14ac:dyDescent="0.3">
      <c r="A352" s="43">
        <v>43085</v>
      </c>
      <c r="B352" s="44">
        <v>0.7</v>
      </c>
      <c r="C352" s="14">
        <v>1.8</v>
      </c>
      <c r="D352" s="14">
        <v>-1.1000000000000001</v>
      </c>
      <c r="E352" s="14">
        <v>4.0999999999999996</v>
      </c>
      <c r="F352" s="14">
        <v>-3.5</v>
      </c>
      <c r="G352" s="71">
        <f t="shared" si="5"/>
        <v>7.4999999999999956E-2</v>
      </c>
      <c r="H352" s="85">
        <v>1</v>
      </c>
      <c r="I352" s="14">
        <v>3.6130766851564302</v>
      </c>
      <c r="J352" s="14">
        <v>-5.1956673772476396</v>
      </c>
      <c r="K352" s="85">
        <v>-1.0443592972104196</v>
      </c>
      <c r="L352" s="91">
        <v>98</v>
      </c>
      <c r="M352" s="24">
        <v>79</v>
      </c>
      <c r="N352" s="87">
        <v>88.237661210317469</v>
      </c>
      <c r="O352" s="136">
        <v>1013.91428571429</v>
      </c>
      <c r="P352" s="21">
        <v>999.22857142857197</v>
      </c>
      <c r="Q352" s="73">
        <v>1004.9604104662695</v>
      </c>
      <c r="R352" s="78">
        <v>5.6</v>
      </c>
      <c r="S352" s="68">
        <v>3.7400092957361388</v>
      </c>
      <c r="T352" s="25">
        <v>1.1000000000000001</v>
      </c>
      <c r="U352" s="280" t="s">
        <v>99</v>
      </c>
      <c r="V352" s="283" t="s">
        <v>212</v>
      </c>
      <c r="W352" s="26">
        <v>3.6</v>
      </c>
      <c r="X352" s="27">
        <v>0.3</v>
      </c>
      <c r="Y352" s="28">
        <v>0.5</v>
      </c>
      <c r="Z352" s="30">
        <v>1.5</v>
      </c>
      <c r="AA352" s="396" t="s">
        <v>291</v>
      </c>
    </row>
    <row r="353" spans="1:27" x14ac:dyDescent="0.3">
      <c r="A353" s="43">
        <v>43086</v>
      </c>
      <c r="B353" s="44">
        <v>-2.7</v>
      </c>
      <c r="C353" s="14">
        <v>0.7</v>
      </c>
      <c r="D353" s="14">
        <v>-3</v>
      </c>
      <c r="E353" s="14">
        <v>1.1000000000000001</v>
      </c>
      <c r="F353" s="14">
        <v>-4.4000000000000004</v>
      </c>
      <c r="G353" s="71">
        <f t="shared" si="5"/>
        <v>-2</v>
      </c>
      <c r="H353" s="85">
        <v>-1.9566902281746021</v>
      </c>
      <c r="I353" s="14">
        <v>-0.44234600683516601</v>
      </c>
      <c r="J353" s="14">
        <v>-6.6257126700026303</v>
      </c>
      <c r="K353" s="85">
        <v>-3.4303048443086368</v>
      </c>
      <c r="L353" s="91">
        <v>93</v>
      </c>
      <c r="M353" s="24">
        <v>85.5</v>
      </c>
      <c r="N353" s="87">
        <v>89.641741071428569</v>
      </c>
      <c r="O353" s="136">
        <v>1021</v>
      </c>
      <c r="P353" s="21">
        <v>1013.91428571429</v>
      </c>
      <c r="Q353" s="73">
        <v>1017.576376488095</v>
      </c>
      <c r="R353" s="78">
        <v>3.4</v>
      </c>
      <c r="S353" s="68">
        <v>2.0762551605005775</v>
      </c>
      <c r="T353" s="25">
        <v>0.3</v>
      </c>
      <c r="U353" s="280" t="s">
        <v>92</v>
      </c>
      <c r="V353" s="283"/>
      <c r="W353" s="26">
        <v>0</v>
      </c>
      <c r="X353" s="27">
        <v>0</v>
      </c>
      <c r="Y353" s="28">
        <v>0</v>
      </c>
      <c r="Z353" s="30">
        <v>1</v>
      </c>
      <c r="AA353" s="396" t="s">
        <v>474</v>
      </c>
    </row>
    <row r="354" spans="1:27" x14ac:dyDescent="0.3">
      <c r="A354" s="43">
        <v>43087</v>
      </c>
      <c r="B354" s="44">
        <v>-2.9</v>
      </c>
      <c r="C354" s="14">
        <v>1.2</v>
      </c>
      <c r="D354" s="14">
        <v>0.3</v>
      </c>
      <c r="E354" s="14">
        <v>1.7</v>
      </c>
      <c r="F354" s="14">
        <v>-5.2</v>
      </c>
      <c r="G354" s="71">
        <f t="shared" si="5"/>
        <v>-0.27500000000000002</v>
      </c>
      <c r="H354" s="85">
        <v>-0.91908482142857162</v>
      </c>
      <c r="I354" s="14">
        <v>0.29159044350202501</v>
      </c>
      <c r="J354" s="14">
        <v>-6.8712276908291603</v>
      </c>
      <c r="K354" s="85">
        <v>-3.9321978564551889</v>
      </c>
      <c r="L354" s="91">
        <v>93</v>
      </c>
      <c r="M354" s="24">
        <v>71</v>
      </c>
      <c r="N354" s="87">
        <v>80.407862103174608</v>
      </c>
      <c r="O354" s="136">
        <v>1025.87142857143</v>
      </c>
      <c r="P354" s="21">
        <v>1020.71428571429</v>
      </c>
      <c r="Q354" s="73">
        <v>1022.8625682043657</v>
      </c>
      <c r="R354" s="78">
        <v>5.9</v>
      </c>
      <c r="S354" s="68">
        <v>3.1742936039441108</v>
      </c>
      <c r="T354" s="25">
        <v>0.8</v>
      </c>
      <c r="U354" s="280" t="s">
        <v>46</v>
      </c>
      <c r="V354" s="283"/>
      <c r="W354" s="26">
        <v>0</v>
      </c>
      <c r="X354" s="27">
        <v>0</v>
      </c>
      <c r="Y354" s="28">
        <v>0</v>
      </c>
      <c r="Z354" s="30">
        <v>0</v>
      </c>
      <c r="AA354" s="396" t="s">
        <v>324</v>
      </c>
    </row>
    <row r="355" spans="1:27" x14ac:dyDescent="0.3">
      <c r="A355" s="43">
        <v>43088</v>
      </c>
      <c r="B355" s="44">
        <v>-0.7</v>
      </c>
      <c r="C355" s="14">
        <v>-0.2</v>
      </c>
      <c r="D355" s="14">
        <v>-1.2</v>
      </c>
      <c r="E355" s="14">
        <v>-0.2</v>
      </c>
      <c r="F355" s="14">
        <v>-4.5999999999999996</v>
      </c>
      <c r="G355" s="71">
        <f t="shared" si="5"/>
        <v>-0.82499999999999996</v>
      </c>
      <c r="H355" s="85">
        <v>-1.1188841201716739</v>
      </c>
      <c r="I355" s="14">
        <v>-5.1030476708038801</v>
      </c>
      <c r="J355" s="14">
        <v>-8.5710484668666798</v>
      </c>
      <c r="K355" s="85">
        <v>-6.2476024198567277</v>
      </c>
      <c r="L355" s="91">
        <v>77.142857142857096</v>
      </c>
      <c r="M355" s="24">
        <v>61</v>
      </c>
      <c r="N355" s="87">
        <v>68.234518700183926</v>
      </c>
      <c r="O355" s="136">
        <v>1030.3571428571399</v>
      </c>
      <c r="P355" s="21">
        <v>1025.825</v>
      </c>
      <c r="Q355" s="73">
        <v>1028.283333333334</v>
      </c>
      <c r="R355" s="78">
        <v>6.4</v>
      </c>
      <c r="S355" s="68">
        <v>3.1585792791721108</v>
      </c>
      <c r="T355" s="25">
        <v>1.1000000000000001</v>
      </c>
      <c r="U355" s="280" t="s">
        <v>92</v>
      </c>
      <c r="V355" s="283"/>
      <c r="W355" s="26">
        <v>0</v>
      </c>
      <c r="X355" s="27">
        <v>0</v>
      </c>
      <c r="Y355" s="28">
        <v>0</v>
      </c>
      <c r="Z355" s="30">
        <v>0</v>
      </c>
      <c r="AA355" s="396" t="s">
        <v>312</v>
      </c>
    </row>
    <row r="356" spans="1:27" x14ac:dyDescent="0.3">
      <c r="A356" s="43">
        <v>43089</v>
      </c>
      <c r="B356" s="44">
        <v>-4.0999999999999996</v>
      </c>
      <c r="C356" s="14">
        <v>0.4</v>
      </c>
      <c r="D356" s="14">
        <v>-0.7</v>
      </c>
      <c r="E356" s="14">
        <v>0.5</v>
      </c>
      <c r="F356" s="14">
        <v>-4.9000000000000004</v>
      </c>
      <c r="G356" s="71">
        <f t="shared" si="5"/>
        <v>-1.2749999999999999</v>
      </c>
      <c r="H356" s="85">
        <v>-1.7986565806878323</v>
      </c>
      <c r="I356" s="14">
        <v>-2.2814569214301001</v>
      </c>
      <c r="J356" s="14">
        <v>-8.0374054459122792</v>
      </c>
      <c r="K356" s="85">
        <v>-4.9385378743551192</v>
      </c>
      <c r="L356" s="91">
        <v>88</v>
      </c>
      <c r="M356" s="24">
        <v>67</v>
      </c>
      <c r="N356" s="87">
        <v>79.290137235449762</v>
      </c>
      <c r="O356" s="136">
        <v>1031.5857142857101</v>
      </c>
      <c r="P356" s="21">
        <v>1029.3428571428601</v>
      </c>
      <c r="Q356" s="73">
        <v>1030.1960276124344</v>
      </c>
      <c r="R356" s="78">
        <v>4.5</v>
      </c>
      <c r="S356" s="68">
        <v>2.6714352112401025</v>
      </c>
      <c r="T356" s="25">
        <v>0.6</v>
      </c>
      <c r="U356" s="280" t="s">
        <v>49</v>
      </c>
      <c r="V356" s="283" t="s">
        <v>212</v>
      </c>
      <c r="W356" s="26">
        <v>3.6</v>
      </c>
      <c r="X356" s="27">
        <v>1.5</v>
      </c>
      <c r="Y356" s="28">
        <v>2.5</v>
      </c>
      <c r="Z356" s="30">
        <v>0.5</v>
      </c>
      <c r="AA356" s="396" t="s">
        <v>475</v>
      </c>
    </row>
    <row r="357" spans="1:27" x14ac:dyDescent="0.3">
      <c r="A357" s="43">
        <v>43090</v>
      </c>
      <c r="B357" s="44">
        <v>-1.3</v>
      </c>
      <c r="C357" s="14">
        <v>0.7</v>
      </c>
      <c r="D357" s="14">
        <v>-0.8</v>
      </c>
      <c r="E357" s="14">
        <v>0.8</v>
      </c>
      <c r="F357" s="14">
        <v>-1.6</v>
      </c>
      <c r="G357" s="71">
        <f t="shared" si="5"/>
        <v>-0.55000000000000004</v>
      </c>
      <c r="H357" s="85">
        <v>-0.59964410589410633</v>
      </c>
      <c r="I357" s="14">
        <v>-2.1969949962666</v>
      </c>
      <c r="J357" s="14">
        <v>-3.71819504934922</v>
      </c>
      <c r="K357" s="85">
        <v>-2.9300508202134852</v>
      </c>
      <c r="L357" s="91">
        <v>90</v>
      </c>
      <c r="M357" s="24">
        <v>75</v>
      </c>
      <c r="N357" s="87">
        <v>84.334415584415609</v>
      </c>
      <c r="O357" s="136">
        <v>1031.325</v>
      </c>
      <c r="P357" s="21">
        <v>1026.8285714285701</v>
      </c>
      <c r="Q357" s="73">
        <v>1028.9165209790206</v>
      </c>
      <c r="R357" s="78">
        <v>9.6999999999999993</v>
      </c>
      <c r="S357" s="68">
        <v>5.6728712426922216</v>
      </c>
      <c r="T357" s="25">
        <v>1.7</v>
      </c>
      <c r="U357" s="280" t="s">
        <v>43</v>
      </c>
      <c r="V357" s="283" t="s">
        <v>212</v>
      </c>
      <c r="W357" s="26">
        <v>3.6</v>
      </c>
      <c r="X357" s="27">
        <v>2.8</v>
      </c>
      <c r="Y357" s="28">
        <v>1.5</v>
      </c>
      <c r="Z357" s="30">
        <v>2.5</v>
      </c>
      <c r="AA357" s="396" t="s">
        <v>291</v>
      </c>
    </row>
    <row r="358" spans="1:27" x14ac:dyDescent="0.3">
      <c r="A358" s="43">
        <v>43091</v>
      </c>
      <c r="B358" s="44">
        <v>-1.5</v>
      </c>
      <c r="C358" s="14">
        <v>-0.5</v>
      </c>
      <c r="D358" s="14">
        <v>-0.7</v>
      </c>
      <c r="E358" s="14">
        <v>-0.2</v>
      </c>
      <c r="F358" s="14">
        <v>-1.5</v>
      </c>
      <c r="G358" s="71">
        <f t="shared" si="5"/>
        <v>-0.85</v>
      </c>
      <c r="H358" s="85">
        <v>-0.87129836309523867</v>
      </c>
      <c r="I358" s="14">
        <v>-1.9436118316375399</v>
      </c>
      <c r="J358" s="14">
        <v>-3.0732144748583199</v>
      </c>
      <c r="K358" s="85">
        <v>-2.4104970679875142</v>
      </c>
      <c r="L358" s="91">
        <v>91</v>
      </c>
      <c r="M358" s="24">
        <v>87</v>
      </c>
      <c r="N358" s="87">
        <v>89.28639632936509</v>
      </c>
      <c r="O358" s="136">
        <v>1028.8428571428601</v>
      </c>
      <c r="P358" s="21">
        <v>1024.68571428571</v>
      </c>
      <c r="Q358" s="73">
        <v>1026.8295758928566</v>
      </c>
      <c r="R358" s="78">
        <v>4.0999999999999996</v>
      </c>
      <c r="S358" s="68">
        <v>2.5300062882920944</v>
      </c>
      <c r="T358" s="25">
        <v>0.8</v>
      </c>
      <c r="U358" s="280" t="s">
        <v>49</v>
      </c>
      <c r="V358" s="283" t="s">
        <v>212</v>
      </c>
      <c r="W358" s="26">
        <v>3.6</v>
      </c>
      <c r="X358" s="27">
        <v>4.5999999999999996</v>
      </c>
      <c r="Y358" s="28">
        <v>3</v>
      </c>
      <c r="Z358" s="30">
        <v>7</v>
      </c>
      <c r="AA358" s="396" t="s">
        <v>291</v>
      </c>
    </row>
    <row r="359" spans="1:27" x14ac:dyDescent="0.3">
      <c r="A359" s="43">
        <v>43092</v>
      </c>
      <c r="B359" s="44">
        <v>-0.7</v>
      </c>
      <c r="C359" s="14">
        <v>4</v>
      </c>
      <c r="D359" s="14">
        <v>0.7</v>
      </c>
      <c r="E359" s="14">
        <v>5.3</v>
      </c>
      <c r="F359" s="14">
        <v>-1.6</v>
      </c>
      <c r="G359" s="71">
        <f t="shared" si="5"/>
        <v>1.1749999999999998</v>
      </c>
      <c r="H359" s="85">
        <v>0.88616691468254105</v>
      </c>
      <c r="I359" s="14">
        <v>3.0454557306769701</v>
      </c>
      <c r="J359" s="14">
        <v>-2.87374354552083</v>
      </c>
      <c r="K359" s="85">
        <v>-0.69881441644558395</v>
      </c>
      <c r="L359" s="91">
        <v>94</v>
      </c>
      <c r="M359" s="24">
        <v>78</v>
      </c>
      <c r="N359" s="87">
        <v>89.238529265873012</v>
      </c>
      <c r="O359" s="136">
        <v>1024.87142857143</v>
      </c>
      <c r="P359" s="21">
        <v>1017.725</v>
      </c>
      <c r="Q359" s="73">
        <v>1021.6227182539683</v>
      </c>
      <c r="R359" s="78">
        <v>4.8</v>
      </c>
      <c r="S359" s="68">
        <v>2.7814354846441112</v>
      </c>
      <c r="T359" s="25">
        <v>0.6</v>
      </c>
      <c r="U359" s="280" t="s">
        <v>47</v>
      </c>
      <c r="V359" s="283" t="s">
        <v>216</v>
      </c>
      <c r="W359" s="26">
        <v>3.6</v>
      </c>
      <c r="X359" s="27">
        <v>9</v>
      </c>
      <c r="Y359" s="28">
        <v>0.5</v>
      </c>
      <c r="Z359" s="30">
        <v>7</v>
      </c>
      <c r="AA359" s="396" t="s">
        <v>321</v>
      </c>
    </row>
    <row r="360" spans="1:27" x14ac:dyDescent="0.3">
      <c r="A360" s="43">
        <v>43093</v>
      </c>
      <c r="B360" s="44">
        <v>0.9</v>
      </c>
      <c r="C360" s="14">
        <v>2</v>
      </c>
      <c r="D360" s="14">
        <v>1</v>
      </c>
      <c r="E360" s="14">
        <v>2.2000000000000002</v>
      </c>
      <c r="F360" s="14">
        <v>0.7</v>
      </c>
      <c r="G360" s="71">
        <f t="shared" si="5"/>
        <v>1.2250000000000001</v>
      </c>
      <c r="H360" s="85">
        <v>1.1090463789682508</v>
      </c>
      <c r="I360" s="14">
        <v>0.78613221721313797</v>
      </c>
      <c r="J360" s="14">
        <v>-0.59861286303903405</v>
      </c>
      <c r="K360" s="85">
        <v>-7.0101395669287928E-2</v>
      </c>
      <c r="L360" s="91">
        <v>94</v>
      </c>
      <c r="M360" s="24">
        <v>90</v>
      </c>
      <c r="N360" s="87">
        <v>91.829179067460316</v>
      </c>
      <c r="O360" s="136">
        <v>1019.7625</v>
      </c>
      <c r="P360" s="21">
        <v>1016.61428571429</v>
      </c>
      <c r="Q360" s="73">
        <v>1018.5822172619052</v>
      </c>
      <c r="R360" s="78">
        <v>3.9</v>
      </c>
      <c r="S360" s="68">
        <v>2.4200060148880915</v>
      </c>
      <c r="T360" s="25">
        <v>0.5</v>
      </c>
      <c r="U360" s="280" t="s">
        <v>49</v>
      </c>
      <c r="V360" s="283" t="s">
        <v>215</v>
      </c>
      <c r="W360" s="26">
        <v>3.6</v>
      </c>
      <c r="X360" s="27">
        <v>0.5</v>
      </c>
      <c r="Y360" s="28">
        <v>0</v>
      </c>
      <c r="Z360" s="30">
        <v>4.5</v>
      </c>
      <c r="AA360" s="396" t="s">
        <v>476</v>
      </c>
    </row>
    <row r="361" spans="1:27" x14ac:dyDescent="0.3">
      <c r="A361" s="43">
        <v>43094</v>
      </c>
      <c r="B361" s="44">
        <v>1.1000000000000001</v>
      </c>
      <c r="C361" s="14">
        <v>2.2999999999999998</v>
      </c>
      <c r="D361" s="14">
        <v>2.5</v>
      </c>
      <c r="E361" s="14">
        <v>4.2</v>
      </c>
      <c r="F361" s="14">
        <v>0.9</v>
      </c>
      <c r="G361" s="71">
        <f t="shared" si="5"/>
        <v>2.1</v>
      </c>
      <c r="H361" s="85">
        <v>2.0780505952380977</v>
      </c>
      <c r="I361" s="14">
        <v>3.5757052809549199</v>
      </c>
      <c r="J361" s="14">
        <v>-3.03435137780441E-3</v>
      </c>
      <c r="K361" s="85">
        <v>1.2644920998185893</v>
      </c>
      <c r="L361" s="91">
        <v>98</v>
      </c>
      <c r="M361" s="24">
        <v>92</v>
      </c>
      <c r="N361" s="87">
        <v>94.340029761904759</v>
      </c>
      <c r="O361" s="136">
        <v>1022.72857142857</v>
      </c>
      <c r="P361" s="21">
        <v>1019.2</v>
      </c>
      <c r="Q361" s="73">
        <v>1021.2025421626981</v>
      </c>
      <c r="R361" s="78">
        <v>10.5</v>
      </c>
      <c r="S361" s="68">
        <v>5.468585020656195</v>
      </c>
      <c r="T361" s="25">
        <v>1.4</v>
      </c>
      <c r="U361" s="280" t="s">
        <v>43</v>
      </c>
      <c r="V361" s="283" t="s">
        <v>215</v>
      </c>
      <c r="W361" s="26">
        <v>3.6</v>
      </c>
      <c r="X361" s="27">
        <v>0.3</v>
      </c>
      <c r="Y361" s="28">
        <v>0</v>
      </c>
      <c r="Z361" s="30">
        <v>3</v>
      </c>
      <c r="AA361" s="396" t="s">
        <v>477</v>
      </c>
    </row>
    <row r="362" spans="1:27" x14ac:dyDescent="0.3">
      <c r="A362" s="43">
        <v>43095</v>
      </c>
      <c r="B362" s="44">
        <v>3.2</v>
      </c>
      <c r="C362" s="14">
        <v>4.3</v>
      </c>
      <c r="D362" s="14">
        <v>5.3</v>
      </c>
      <c r="E362" s="14">
        <v>5.7</v>
      </c>
      <c r="F362" s="14">
        <v>1.3</v>
      </c>
      <c r="G362" s="71">
        <f t="shared" si="5"/>
        <v>4.5250000000000004</v>
      </c>
      <c r="H362" s="85">
        <v>3.7894717261904742</v>
      </c>
      <c r="I362" s="14">
        <v>3.4658885169537998</v>
      </c>
      <c r="J362" s="14">
        <v>-0.31060728849643598</v>
      </c>
      <c r="K362" s="85">
        <v>2.087576047482492</v>
      </c>
      <c r="L362" s="91">
        <v>95</v>
      </c>
      <c r="M362" s="24">
        <v>83</v>
      </c>
      <c r="N362" s="87">
        <v>88.71013144841271</v>
      </c>
      <c r="O362" s="136">
        <v>1019.6</v>
      </c>
      <c r="P362" s="21">
        <v>1008.9</v>
      </c>
      <c r="Q362" s="73">
        <v>1013.8086557539674</v>
      </c>
      <c r="R362" s="78">
        <v>13.4</v>
      </c>
      <c r="S362" s="68">
        <v>10.120025153168388</v>
      </c>
      <c r="T362" s="25">
        <v>4.2</v>
      </c>
      <c r="U362" s="280" t="s">
        <v>88</v>
      </c>
      <c r="V362" s="283"/>
      <c r="W362" s="26">
        <v>0</v>
      </c>
      <c r="X362" s="27">
        <v>0</v>
      </c>
      <c r="Y362" s="28">
        <v>0</v>
      </c>
      <c r="Z362" s="30">
        <v>0</v>
      </c>
      <c r="AA362" s="396" t="s">
        <v>230</v>
      </c>
    </row>
    <row r="363" spans="1:27" x14ac:dyDescent="0.3">
      <c r="A363" s="43">
        <v>43096</v>
      </c>
      <c r="B363" s="44">
        <v>4.2</v>
      </c>
      <c r="C363" s="14">
        <v>6.4</v>
      </c>
      <c r="D363" s="14">
        <v>5.8</v>
      </c>
      <c r="E363" s="14">
        <v>7.4</v>
      </c>
      <c r="F363" s="14">
        <v>2.1</v>
      </c>
      <c r="G363" s="71">
        <f t="shared" si="5"/>
        <v>5.5500000000000007</v>
      </c>
      <c r="H363" s="85">
        <v>4.8867807539682477</v>
      </c>
      <c r="I363" s="14">
        <v>4.5299673508643803</v>
      </c>
      <c r="J363" s="14">
        <v>0.20023330808557799</v>
      </c>
      <c r="K363" s="85">
        <v>3.0893697868842644</v>
      </c>
      <c r="L363" s="91">
        <v>96</v>
      </c>
      <c r="M363" s="24">
        <v>80</v>
      </c>
      <c r="N363" s="87">
        <v>88.283358134920647</v>
      </c>
      <c r="O363" s="136">
        <v>1008.91428571429</v>
      </c>
      <c r="P363" s="21">
        <v>998.6</v>
      </c>
      <c r="Q363" s="73">
        <v>1003.2443700396826</v>
      </c>
      <c r="R363" s="78">
        <v>12.3</v>
      </c>
      <c r="S363" s="68">
        <v>7.4800185914722777</v>
      </c>
      <c r="T363" s="25">
        <v>2.2000000000000002</v>
      </c>
      <c r="U363" s="280" t="s">
        <v>88</v>
      </c>
      <c r="V363" s="283"/>
      <c r="W363" s="26">
        <v>0</v>
      </c>
      <c r="X363" s="27">
        <v>0</v>
      </c>
      <c r="Y363" s="28">
        <v>0</v>
      </c>
      <c r="Z363" s="30">
        <v>0</v>
      </c>
      <c r="AA363" s="396" t="s">
        <v>229</v>
      </c>
    </row>
    <row r="364" spans="1:27" x14ac:dyDescent="0.3">
      <c r="A364" s="43">
        <v>43097</v>
      </c>
      <c r="B364" s="44">
        <v>6.8</v>
      </c>
      <c r="C364" s="14">
        <v>7.6</v>
      </c>
      <c r="D364" s="14">
        <v>7.3</v>
      </c>
      <c r="E364" s="14">
        <v>8</v>
      </c>
      <c r="F364" s="14">
        <v>2</v>
      </c>
      <c r="G364" s="71">
        <f t="shared" si="5"/>
        <v>7.25</v>
      </c>
      <c r="H364" s="85">
        <v>6.5930935788949796</v>
      </c>
      <c r="I364" s="14">
        <v>5.6702773738137902</v>
      </c>
      <c r="J364" s="14">
        <v>0.103981517646036</v>
      </c>
      <c r="K364" s="85">
        <v>3.2563964539443937</v>
      </c>
      <c r="L364" s="91">
        <v>95</v>
      </c>
      <c r="M364" s="24">
        <v>65</v>
      </c>
      <c r="N364" s="87">
        <v>79.670669487307109</v>
      </c>
      <c r="O364" s="136">
        <v>998.71249999999998</v>
      </c>
      <c r="P364" s="21">
        <v>994.62857142857104</v>
      </c>
      <c r="Q364" s="73">
        <v>996.14036212045835</v>
      </c>
      <c r="R364" s="78">
        <v>12</v>
      </c>
      <c r="S364" s="68">
        <v>7.3385896685242784</v>
      </c>
      <c r="T364" s="25">
        <v>3.6</v>
      </c>
      <c r="U364" s="280" t="s">
        <v>88</v>
      </c>
      <c r="V364" s="283" t="s">
        <v>215</v>
      </c>
      <c r="W364" s="26">
        <v>3.6</v>
      </c>
      <c r="X364" s="27">
        <v>1.5</v>
      </c>
      <c r="Y364" s="28">
        <v>0</v>
      </c>
      <c r="Z364" s="30">
        <v>0</v>
      </c>
      <c r="AA364" s="396" t="s">
        <v>230</v>
      </c>
    </row>
    <row r="365" spans="1:27" x14ac:dyDescent="0.3">
      <c r="A365" s="43">
        <v>43098</v>
      </c>
      <c r="B365" s="44">
        <v>4.5</v>
      </c>
      <c r="C365" s="14">
        <v>2.2000000000000002</v>
      </c>
      <c r="D365" s="14">
        <v>0.9</v>
      </c>
      <c r="E365" s="354">
        <v>7.3</v>
      </c>
      <c r="F365" s="14">
        <v>0.8</v>
      </c>
      <c r="G365" s="71">
        <f t="shared" si="5"/>
        <v>2.125</v>
      </c>
      <c r="H365" s="85">
        <v>2.8922371031746015</v>
      </c>
      <c r="I365" s="14">
        <v>5.5232620493814899</v>
      </c>
      <c r="J365" s="14">
        <v>-0.76121067048527902</v>
      </c>
      <c r="K365" s="85">
        <v>1.1861031265361279</v>
      </c>
      <c r="L365" s="91">
        <v>92.571428571428598</v>
      </c>
      <c r="M365" s="24">
        <v>83</v>
      </c>
      <c r="N365" s="87">
        <v>88.572978670634939</v>
      </c>
      <c r="O365" s="136">
        <v>1011.4</v>
      </c>
      <c r="P365" s="21">
        <v>997.48571428571404</v>
      </c>
      <c r="Q365" s="73">
        <v>1005.9586929563498</v>
      </c>
      <c r="R365" s="78">
        <v>5.3</v>
      </c>
      <c r="S365" s="68">
        <v>3.2371509030321111</v>
      </c>
      <c r="T365" s="25">
        <v>0.5</v>
      </c>
      <c r="U365" s="280" t="s">
        <v>99</v>
      </c>
      <c r="V365" s="283" t="s">
        <v>216</v>
      </c>
      <c r="W365" s="26">
        <v>3.6</v>
      </c>
      <c r="X365" s="27">
        <v>4.2</v>
      </c>
      <c r="Y365" s="28">
        <v>0</v>
      </c>
      <c r="Z365" s="30">
        <v>0</v>
      </c>
      <c r="AA365" s="396" t="s">
        <v>230</v>
      </c>
    </row>
    <row r="366" spans="1:27" x14ac:dyDescent="0.3">
      <c r="A366" s="43">
        <v>43099</v>
      </c>
      <c r="B366" s="44">
        <v>-0.6</v>
      </c>
      <c r="C366" s="14">
        <v>1.8</v>
      </c>
      <c r="D366" s="14">
        <v>1.6</v>
      </c>
      <c r="E366" s="14">
        <v>3.3</v>
      </c>
      <c r="F366" s="14">
        <v>-0.9</v>
      </c>
      <c r="G366" s="71">
        <f t="shared" si="5"/>
        <v>1.1000000000000001</v>
      </c>
      <c r="H366" s="85">
        <v>0.98002852182539812</v>
      </c>
      <c r="I366" s="14">
        <v>2.7844063840914801</v>
      </c>
      <c r="J366" s="14">
        <v>-4.7627705766937503</v>
      </c>
      <c r="K366" s="85">
        <v>-2.2806005162642133</v>
      </c>
      <c r="L366" s="91">
        <v>97</v>
      </c>
      <c r="M366" s="24">
        <v>61.714285714285701</v>
      </c>
      <c r="N366" s="87">
        <v>79.93173363095238</v>
      </c>
      <c r="O366" s="136">
        <v>1014.35714285714</v>
      </c>
      <c r="P366" s="21">
        <v>1011.0142857142901</v>
      </c>
      <c r="Q366" s="73">
        <v>1013.0260354662698</v>
      </c>
      <c r="R366" s="78">
        <v>12.8</v>
      </c>
      <c r="S366" s="68">
        <v>6.4585874812922501</v>
      </c>
      <c r="T366" s="25">
        <v>2.2000000000000002</v>
      </c>
      <c r="U366" s="280" t="s">
        <v>43</v>
      </c>
      <c r="V366" s="283" t="s">
        <v>211</v>
      </c>
      <c r="W366" s="26">
        <v>0</v>
      </c>
      <c r="X366" s="27">
        <v>0</v>
      </c>
      <c r="Y366" s="28">
        <v>0</v>
      </c>
      <c r="Z366" s="30">
        <v>0</v>
      </c>
      <c r="AA366" s="396" t="s">
        <v>464</v>
      </c>
    </row>
    <row r="367" spans="1:27" ht="15" thickBot="1" x14ac:dyDescent="0.35">
      <c r="A367" s="43">
        <v>43100</v>
      </c>
      <c r="B367" s="46">
        <v>1.6</v>
      </c>
      <c r="C367" s="22">
        <v>1.6</v>
      </c>
      <c r="D367" s="22">
        <v>1.7</v>
      </c>
      <c r="E367" s="22">
        <v>2.9</v>
      </c>
      <c r="F367" s="22">
        <v>1.3</v>
      </c>
      <c r="G367" s="22">
        <f t="shared" si="5"/>
        <v>1.65</v>
      </c>
      <c r="H367" s="86">
        <v>1.6646825396825391</v>
      </c>
      <c r="I367" s="22">
        <v>0.43557390433103998</v>
      </c>
      <c r="J367" s="22">
        <v>-3.2750037233778699</v>
      </c>
      <c r="K367" s="86">
        <v>-1.3671861482267602</v>
      </c>
      <c r="L367" s="92">
        <v>90</v>
      </c>
      <c r="M367" s="74">
        <v>69</v>
      </c>
      <c r="N367" s="88">
        <v>80.559771825396808</v>
      </c>
      <c r="O367" s="137">
        <v>1014.925</v>
      </c>
      <c r="P367" s="75">
        <v>1010.71428571429</v>
      </c>
      <c r="Q367" s="76">
        <v>1013.0975818452381</v>
      </c>
      <c r="R367" s="80">
        <v>13.4</v>
      </c>
      <c r="S367" s="70">
        <v>7.8100194116843049</v>
      </c>
      <c r="T367" s="47">
        <v>3.9</v>
      </c>
      <c r="U367" s="284" t="s">
        <v>88</v>
      </c>
      <c r="V367" s="285" t="s">
        <v>221</v>
      </c>
      <c r="W367" s="49">
        <v>0</v>
      </c>
      <c r="X367" s="50">
        <v>0</v>
      </c>
      <c r="Y367" s="51">
        <v>0</v>
      </c>
      <c r="Z367" s="52">
        <v>0</v>
      </c>
      <c r="AA367" s="397" t="s">
        <v>465</v>
      </c>
    </row>
  </sheetData>
  <mergeCells count="6">
    <mergeCell ref="B1:H1"/>
    <mergeCell ref="V1:Z1"/>
    <mergeCell ref="R1:U1"/>
    <mergeCell ref="L1:N1"/>
    <mergeCell ref="O1:Q1"/>
    <mergeCell ref="I1:K1"/>
  </mergeCells>
  <conditionalFormatting sqref="W3:W367">
    <cfRule type="cellIs" dxfId="159" priority="1322" operator="greaterThan">
      <formula>150</formula>
    </cfRule>
    <cfRule type="cellIs" dxfId="158" priority="1323" operator="between">
      <formula>90</formula>
      <formula>150</formula>
    </cfRule>
    <cfRule type="cellIs" dxfId="157" priority="1324" operator="between">
      <formula>50</formula>
      <formula>90</formula>
    </cfRule>
    <cfRule type="cellIs" dxfId="156" priority="1325" operator="between">
      <formula>30</formula>
      <formula>50</formula>
    </cfRule>
    <cfRule type="cellIs" dxfId="155" priority="1326" operator="between">
      <formula>15</formula>
      <formula>30</formula>
    </cfRule>
    <cfRule type="cellIs" dxfId="154" priority="1327" operator="between">
      <formula>5</formula>
      <formula>15</formula>
    </cfRule>
    <cfRule type="cellIs" dxfId="153" priority="1328" operator="between">
      <formula>0</formula>
      <formula>5</formula>
    </cfRule>
  </conditionalFormatting>
  <conditionalFormatting sqref="X3:X367">
    <cfRule type="cellIs" dxfId="152" priority="1314" operator="greaterThan">
      <formula>80</formula>
    </cfRule>
    <cfRule type="cellIs" dxfId="151" priority="1315" operator="between">
      <formula>60</formula>
      <formula>80</formula>
    </cfRule>
    <cfRule type="cellIs" dxfId="150" priority="1316" operator="between">
      <formula>45</formula>
      <formula>60</formula>
    </cfRule>
    <cfRule type="cellIs" dxfId="149" priority="1317" operator="between">
      <formula>30</formula>
      <formula>45</formula>
    </cfRule>
    <cfRule type="cellIs" dxfId="148" priority="1318" operator="between">
      <formula>15</formula>
      <formula>30</formula>
    </cfRule>
    <cfRule type="cellIs" dxfId="147" priority="1319" operator="between">
      <formula>10</formula>
      <formula>15</formula>
    </cfRule>
    <cfRule type="cellIs" dxfId="146" priority="1320" operator="between">
      <formula>5</formula>
      <formula>10</formula>
    </cfRule>
    <cfRule type="cellIs" dxfId="145" priority="1321" operator="between">
      <formula>0</formula>
      <formula>5</formula>
    </cfRule>
  </conditionalFormatting>
  <conditionalFormatting sqref="Y3:Z367">
    <cfRule type="cellIs" dxfId="144" priority="1298" operator="greaterThan">
      <formula>30</formula>
    </cfRule>
    <cfRule type="cellIs" dxfId="143" priority="1299" operator="between">
      <formula>20</formula>
      <formula>30</formula>
    </cfRule>
    <cfRule type="cellIs" dxfId="142" priority="1300" operator="between">
      <formula>15</formula>
      <formula>20</formula>
    </cfRule>
    <cfRule type="cellIs" dxfId="141" priority="1301" operator="between">
      <formula>10</formula>
      <formula>15</formula>
    </cfRule>
    <cfRule type="cellIs" dxfId="140" priority="1302" operator="between">
      <formula>7.5</formula>
      <formula>10</formula>
    </cfRule>
    <cfRule type="cellIs" dxfId="139" priority="1303" operator="between">
      <formula>5</formula>
      <formula>7.5</formula>
    </cfRule>
    <cfRule type="cellIs" dxfId="138" priority="1304" operator="between">
      <formula>3</formula>
      <formula>5</formula>
    </cfRule>
    <cfRule type="cellIs" dxfId="137" priority="1305" operator="between">
      <formula>1</formula>
      <formula>3</formula>
    </cfRule>
    <cfRule type="cellIs" dxfId="136" priority="1306" operator="between">
      <formula>0</formula>
      <formula>1</formula>
    </cfRule>
  </conditionalFormatting>
  <conditionalFormatting sqref="W3:Z367">
    <cfRule type="cellIs" dxfId="135" priority="1297" operator="equal">
      <formula>0</formula>
    </cfRule>
  </conditionalFormatting>
  <conditionalFormatting sqref="U62:U82 U84:U92 V62:AA92 U3:AA61 U153:AA367 U93:AA138 V139:AA152 U140:U152">
    <cfRule type="containsBlanks" dxfId="134" priority="1276">
      <formula>LEN(TRIM(U3))=0</formula>
    </cfRule>
  </conditionalFormatting>
  <conditionalFormatting sqref="U62:U82 U84:U92 V62:AA92 U153:AA153 U123:AA138 V139:AA152 U140:U152">
    <cfRule type="containsBlanks" priority="49">
      <formula>LEN(TRIM(U62))=0</formula>
    </cfRule>
  </conditionalFormatting>
  <conditionalFormatting sqref="O1:Q1048576">
    <cfRule type="colorScale" priority="11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L1:N1048576">
    <cfRule type="cellIs" dxfId="133" priority="8" operator="equal">
      <formula>99</formula>
    </cfRule>
    <cfRule type="colorScale" priority="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1:K1048576">
    <cfRule type="colorScale" priority="9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R1:R1048576">
    <cfRule type="colorScale" priority="5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S1:S1048576">
    <cfRule type="colorScale" priority="4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T1:T1048576">
    <cfRule type="colorScale" priority="3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B1:H1048576">
    <cfRule type="colorScale" priority="1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5"/>
  <dimension ref="A1:AU242"/>
  <sheetViews>
    <sheetView zoomScale="85" zoomScaleNormal="85" workbookViewId="0">
      <pane xSplit="2" ySplit="2" topLeftCell="C163" activePane="bottomRight" state="frozen"/>
      <selection pane="topRight" activeCell="C1" sqref="C1"/>
      <selection pane="bottomLeft" activeCell="A3" sqref="A3"/>
      <selection pane="bottomRight" activeCell="I138" sqref="I138"/>
    </sheetView>
  </sheetViews>
  <sheetFormatPr defaultColWidth="9.109375" defaultRowHeight="14.4" x14ac:dyDescent="0.3"/>
  <cols>
    <col min="1" max="1" width="12.33203125" style="180" customWidth="1"/>
    <col min="2" max="2" width="11.109375" style="180" customWidth="1"/>
    <col min="3" max="3" width="17.109375" style="180" customWidth="1"/>
    <col min="4" max="4" width="9.109375" style="180"/>
    <col min="5" max="5" width="11.109375" style="180" customWidth="1"/>
    <col min="6" max="6" width="11.44140625" style="180" customWidth="1"/>
    <col min="7" max="7" width="10" style="180" customWidth="1"/>
    <col min="8" max="8" width="12.109375" style="180" customWidth="1"/>
    <col min="9" max="11" width="9.109375" style="180"/>
    <col min="12" max="12" width="11.44140625" style="180" customWidth="1"/>
    <col min="13" max="13" width="10.44140625" style="180" bestFit="1" customWidth="1"/>
    <col min="14" max="14" width="10" style="180" customWidth="1"/>
    <col min="15" max="15" width="9.109375" style="180"/>
    <col min="16" max="16" width="13.33203125" style="180" customWidth="1"/>
    <col min="17" max="17" width="14.44140625" style="226" customWidth="1"/>
    <col min="18" max="18" width="12.44140625" style="180" customWidth="1"/>
    <col min="19" max="20" width="42.88671875" style="180" customWidth="1"/>
    <col min="21" max="16384" width="9.109375" style="180"/>
  </cols>
  <sheetData>
    <row r="1" spans="1:23" s="149" customFormat="1" ht="16.5" customHeight="1" thickBot="1" x14ac:dyDescent="0.35">
      <c r="A1" s="435" t="s">
        <v>0</v>
      </c>
      <c r="B1" s="435" t="s">
        <v>140</v>
      </c>
      <c r="C1" s="437" t="s">
        <v>141</v>
      </c>
      <c r="D1" s="439" t="s">
        <v>142</v>
      </c>
      <c r="E1" s="440"/>
      <c r="F1" s="441"/>
      <c r="G1" s="445" t="s">
        <v>143</v>
      </c>
      <c r="H1" s="446"/>
      <c r="I1" s="442" t="s">
        <v>10</v>
      </c>
      <c r="J1" s="443"/>
      <c r="K1" s="444"/>
      <c r="L1" s="451" t="s">
        <v>144</v>
      </c>
      <c r="M1" s="452"/>
      <c r="N1" s="452"/>
      <c r="O1" s="453"/>
      <c r="P1" s="454" t="s">
        <v>145</v>
      </c>
      <c r="Q1" s="455"/>
      <c r="R1" s="455"/>
      <c r="S1" s="419" t="s">
        <v>146</v>
      </c>
      <c r="T1" s="147"/>
      <c r="U1" s="148"/>
      <c r="V1" s="148"/>
      <c r="W1" s="148"/>
    </row>
    <row r="2" spans="1:23" s="163" customFormat="1" ht="31.8" thickBot="1" x14ac:dyDescent="0.35">
      <c r="A2" s="436"/>
      <c r="B2" s="436"/>
      <c r="C2" s="438"/>
      <c r="D2" s="150" t="s">
        <v>147</v>
      </c>
      <c r="E2" s="150" t="s">
        <v>367</v>
      </c>
      <c r="F2" s="150" t="s">
        <v>213</v>
      </c>
      <c r="G2" s="151" t="s">
        <v>149</v>
      </c>
      <c r="H2" s="152" t="s">
        <v>150</v>
      </c>
      <c r="I2" s="153" t="s">
        <v>151</v>
      </c>
      <c r="J2" s="154" t="s">
        <v>152</v>
      </c>
      <c r="K2" s="155" t="s">
        <v>150</v>
      </c>
      <c r="L2" s="156" t="s">
        <v>16</v>
      </c>
      <c r="M2" s="157" t="s">
        <v>17</v>
      </c>
      <c r="N2" s="157" t="s">
        <v>42</v>
      </c>
      <c r="O2" s="158" t="s">
        <v>153</v>
      </c>
      <c r="P2" s="225" t="s">
        <v>17</v>
      </c>
      <c r="Q2" s="159" t="s">
        <v>154</v>
      </c>
      <c r="R2" s="160" t="s">
        <v>155</v>
      </c>
      <c r="S2" s="420"/>
      <c r="T2" s="161"/>
      <c r="U2" s="162"/>
      <c r="V2" s="162"/>
      <c r="W2" s="162"/>
    </row>
    <row r="3" spans="1:23" x14ac:dyDescent="0.3">
      <c r="P3" s="226"/>
      <c r="Q3" s="180"/>
    </row>
    <row r="4" spans="1:23" x14ac:dyDescent="0.3">
      <c r="A4" s="219" t="s">
        <v>126</v>
      </c>
      <c r="P4" s="226"/>
      <c r="Q4" s="180"/>
    </row>
    <row r="5" spans="1:23" x14ac:dyDescent="0.3">
      <c r="P5" s="226"/>
      <c r="Q5" s="180"/>
    </row>
    <row r="6" spans="1:23" x14ac:dyDescent="0.3">
      <c r="P6" s="226"/>
      <c r="Q6" s="180"/>
    </row>
    <row r="7" spans="1:23" x14ac:dyDescent="0.3">
      <c r="P7" s="226"/>
      <c r="Q7" s="180"/>
    </row>
    <row r="8" spans="1:23" x14ac:dyDescent="0.3">
      <c r="C8" s="72" t="s">
        <v>156</v>
      </c>
      <c r="F8" s="180">
        <f>COUNTIF(R5:R7,"*áno*")</f>
        <v>0</v>
      </c>
      <c r="P8" s="226"/>
      <c r="Q8" s="180"/>
    </row>
    <row r="9" spans="1:23" x14ac:dyDescent="0.3">
      <c r="C9" s="72" t="s">
        <v>157</v>
      </c>
      <c r="F9" s="180">
        <f>COUNTIF(D5:D7,"*w*")</f>
        <v>0</v>
      </c>
      <c r="P9" s="226"/>
      <c r="Q9" s="180"/>
    </row>
    <row r="10" spans="1:23" x14ac:dyDescent="0.3">
      <c r="C10" s="72" t="s">
        <v>158</v>
      </c>
      <c r="F10" s="180">
        <f>COUNTIF(D5:D7,"*P*")</f>
        <v>0</v>
      </c>
      <c r="P10" s="226"/>
      <c r="Q10" s="180"/>
    </row>
    <row r="11" spans="1:23" x14ac:dyDescent="0.3">
      <c r="C11" s="72" t="s">
        <v>159</v>
      </c>
      <c r="F11" s="180">
        <f>COUNTIF(D5:D7,"*L*")</f>
        <v>0</v>
      </c>
      <c r="P11" s="226"/>
      <c r="Q11" s="180"/>
    </row>
    <row r="12" spans="1:23" x14ac:dyDescent="0.3">
      <c r="C12" s="72" t="s">
        <v>160</v>
      </c>
      <c r="F12" s="180">
        <f>COUNTIF(D5:D7,"*V*")</f>
        <v>0</v>
      </c>
      <c r="P12" s="226"/>
      <c r="Q12" s="180"/>
    </row>
    <row r="13" spans="1:23" x14ac:dyDescent="0.3">
      <c r="C13" s="72"/>
      <c r="P13" s="226"/>
      <c r="Q13" s="180"/>
    </row>
    <row r="14" spans="1:23" x14ac:dyDescent="0.3">
      <c r="C14" s="72" t="s">
        <v>161</v>
      </c>
      <c r="F14" s="180">
        <f>COUNTIF(D5:D7,"*D*")</f>
        <v>0</v>
      </c>
      <c r="P14" s="226"/>
      <c r="Q14" s="180"/>
    </row>
    <row r="15" spans="1:23" x14ac:dyDescent="0.3">
      <c r="C15" s="72" t="s">
        <v>162</v>
      </c>
      <c r="F15" s="180">
        <f>COUNTIF(D5:D7,"*S*")</f>
        <v>0</v>
      </c>
      <c r="P15" s="226"/>
      <c r="Q15" s="180"/>
    </row>
    <row r="16" spans="1:23" x14ac:dyDescent="0.3">
      <c r="C16" s="72" t="s">
        <v>163</v>
      </c>
      <c r="F16" s="180">
        <f>COUNTIF(D5:D7,"*K*")</f>
        <v>0</v>
      </c>
      <c r="P16" s="226"/>
      <c r="Q16" s="180"/>
    </row>
    <row r="17" spans="1:23" x14ac:dyDescent="0.3">
      <c r="C17" s="72" t="s">
        <v>164</v>
      </c>
      <c r="F17" s="180">
        <f>COUNTIF(D5:D7,"*Z*")</f>
        <v>0</v>
      </c>
      <c r="P17" s="226"/>
      <c r="Q17" s="180"/>
    </row>
    <row r="18" spans="1:23" x14ac:dyDescent="0.3">
      <c r="A18" s="219" t="s">
        <v>125</v>
      </c>
      <c r="C18" s="72"/>
      <c r="P18" s="226"/>
      <c r="Q18" s="180"/>
    </row>
    <row r="19" spans="1:23" x14ac:dyDescent="0.3">
      <c r="C19" s="72"/>
      <c r="P19" s="226"/>
      <c r="Q19" s="180"/>
    </row>
    <row r="20" spans="1:23" x14ac:dyDescent="0.3">
      <c r="C20" s="72"/>
      <c r="P20" s="226"/>
      <c r="Q20" s="180"/>
    </row>
    <row r="21" spans="1:23" x14ac:dyDescent="0.3">
      <c r="C21" s="72"/>
      <c r="P21" s="226"/>
      <c r="Q21" s="180"/>
    </row>
    <row r="22" spans="1:23" x14ac:dyDescent="0.3">
      <c r="C22" s="72" t="s">
        <v>156</v>
      </c>
      <c r="F22" s="180">
        <f>COUNTIF(R19:R21,"*áno*")</f>
        <v>0</v>
      </c>
      <c r="P22" s="226"/>
      <c r="Q22" s="180"/>
    </row>
    <row r="23" spans="1:23" x14ac:dyDescent="0.3">
      <c r="C23" s="72" t="s">
        <v>157</v>
      </c>
      <c r="F23" s="180">
        <f>COUNTIF(D19:D21,"*w*")</f>
        <v>0</v>
      </c>
      <c r="P23" s="226"/>
      <c r="Q23" s="180"/>
    </row>
    <row r="24" spans="1:23" x14ac:dyDescent="0.3">
      <c r="C24" s="72" t="s">
        <v>158</v>
      </c>
      <c r="F24" s="180">
        <f>COUNTIF(D19:D21,"*P*")</f>
        <v>0</v>
      </c>
      <c r="P24" s="226"/>
      <c r="Q24" s="180"/>
    </row>
    <row r="25" spans="1:23" x14ac:dyDescent="0.3">
      <c r="C25" s="72" t="s">
        <v>159</v>
      </c>
      <c r="F25" s="180">
        <f>COUNTIF(D19:D21,"*L*")</f>
        <v>0</v>
      </c>
      <c r="P25" s="226"/>
      <c r="Q25" s="180"/>
    </row>
    <row r="26" spans="1:23" x14ac:dyDescent="0.3">
      <c r="C26" s="72" t="s">
        <v>160</v>
      </c>
      <c r="F26" s="180">
        <f>COUNTIF(D19:D21,"*V*")</f>
        <v>0</v>
      </c>
      <c r="P26" s="226"/>
      <c r="Q26" s="180"/>
    </row>
    <row r="27" spans="1:23" x14ac:dyDescent="0.3">
      <c r="C27" s="72"/>
      <c r="P27" s="226"/>
      <c r="Q27" s="180"/>
    </row>
    <row r="28" spans="1:23" x14ac:dyDescent="0.3">
      <c r="C28" s="72" t="s">
        <v>161</v>
      </c>
      <c r="F28" s="180">
        <f>COUNTIF(D19:D21,"*D*")</f>
        <v>0</v>
      </c>
      <c r="P28" s="226"/>
      <c r="Q28" s="180"/>
    </row>
    <row r="29" spans="1:23" x14ac:dyDescent="0.3">
      <c r="C29" s="72" t="s">
        <v>162</v>
      </c>
      <c r="F29" s="180">
        <f>COUNTIF(D19:D21,"*S*")</f>
        <v>0</v>
      </c>
      <c r="P29" s="226"/>
      <c r="Q29" s="180"/>
    </row>
    <row r="30" spans="1:23" x14ac:dyDescent="0.3">
      <c r="C30" s="72" t="s">
        <v>163</v>
      </c>
      <c r="F30" s="180">
        <f>COUNTIF(D19:D21,"*K*")</f>
        <v>0</v>
      </c>
      <c r="P30" s="226"/>
      <c r="Q30" s="180"/>
    </row>
    <row r="31" spans="1:23" ht="15" thickBot="1" x14ac:dyDescent="0.35">
      <c r="C31" s="72" t="s">
        <v>164</v>
      </c>
      <c r="F31" s="180">
        <f>COUNTIF(D19:D21,"*Z*")</f>
        <v>0</v>
      </c>
      <c r="P31" s="226"/>
      <c r="Q31" s="180"/>
    </row>
    <row r="32" spans="1:23" s="168" customFormat="1" ht="16.2" thickBot="1" x14ac:dyDescent="0.35">
      <c r="A32" s="164" t="s">
        <v>122</v>
      </c>
      <c r="B32" s="165"/>
      <c r="C32" s="165"/>
      <c r="D32" s="165"/>
      <c r="E32" s="165"/>
      <c r="F32" s="166"/>
      <c r="G32" s="167"/>
      <c r="H32" s="167"/>
      <c r="I32" s="167"/>
      <c r="J32" s="167"/>
      <c r="K32" s="167"/>
      <c r="L32" s="167"/>
      <c r="M32" s="167"/>
      <c r="N32" s="167"/>
      <c r="O32" s="167"/>
      <c r="P32" s="227"/>
      <c r="Q32" s="167"/>
      <c r="R32" s="167"/>
      <c r="T32" s="169"/>
      <c r="U32" s="169"/>
      <c r="V32" s="169"/>
      <c r="W32" s="169"/>
    </row>
    <row r="33" spans="1:18" s="171" customFormat="1" ht="28.8" x14ac:dyDescent="0.3">
      <c r="A33" s="170">
        <v>42817</v>
      </c>
      <c r="B33" s="313" t="s">
        <v>222</v>
      </c>
      <c r="C33" s="171" t="s">
        <v>223</v>
      </c>
      <c r="D33" s="171" t="s">
        <v>224</v>
      </c>
      <c r="E33" s="171" t="s">
        <v>225</v>
      </c>
      <c r="F33" s="172">
        <v>55</v>
      </c>
      <c r="G33" s="171" t="s">
        <v>226</v>
      </c>
      <c r="H33" s="171" t="s">
        <v>95</v>
      </c>
      <c r="I33" s="174"/>
      <c r="J33" s="174"/>
      <c r="L33" s="175">
        <v>0</v>
      </c>
      <c r="M33" s="176">
        <v>0</v>
      </c>
      <c r="N33" s="176">
        <v>0</v>
      </c>
      <c r="O33" s="177">
        <v>0</v>
      </c>
      <c r="P33" s="228">
        <v>3</v>
      </c>
      <c r="Q33" s="173">
        <v>15</v>
      </c>
      <c r="R33" s="178" t="s">
        <v>227</v>
      </c>
    </row>
    <row r="34" spans="1:18" x14ac:dyDescent="0.3">
      <c r="A34" s="179"/>
      <c r="F34" s="181"/>
      <c r="I34" s="183"/>
      <c r="J34" s="183"/>
      <c r="L34" s="184"/>
      <c r="M34" s="185"/>
      <c r="N34" s="185"/>
      <c r="O34" s="186"/>
      <c r="P34" s="226"/>
      <c r="Q34" s="182"/>
    </row>
    <row r="35" spans="1:18" x14ac:dyDescent="0.3">
      <c r="A35" s="179"/>
      <c r="F35" s="181"/>
      <c r="I35" s="183"/>
      <c r="J35" s="183"/>
      <c r="L35" s="184"/>
      <c r="M35" s="185"/>
      <c r="N35" s="185"/>
      <c r="O35" s="186"/>
      <c r="P35" s="226"/>
      <c r="Q35" s="182"/>
    </row>
    <row r="36" spans="1:18" x14ac:dyDescent="0.3">
      <c r="A36" s="179"/>
      <c r="F36" s="181"/>
      <c r="I36" s="183"/>
      <c r="J36" s="183"/>
      <c r="L36" s="184"/>
      <c r="M36" s="185"/>
      <c r="N36" s="185"/>
      <c r="O36" s="186"/>
      <c r="P36" s="226"/>
      <c r="Q36" s="182"/>
    </row>
    <row r="37" spans="1:18" x14ac:dyDescent="0.3">
      <c r="A37" s="179"/>
      <c r="C37" s="72" t="s">
        <v>156</v>
      </c>
      <c r="F37" s="180">
        <f>COUNTIF(R33:R36,"*áno*")</f>
        <v>1</v>
      </c>
      <c r="I37" s="183"/>
      <c r="J37" s="183"/>
      <c r="L37" s="184"/>
      <c r="M37" s="185"/>
      <c r="N37" s="185"/>
      <c r="O37" s="186"/>
      <c r="P37" s="226"/>
      <c r="Q37" s="182"/>
    </row>
    <row r="38" spans="1:18" x14ac:dyDescent="0.3">
      <c r="A38" s="179"/>
      <c r="C38" s="72" t="s">
        <v>157</v>
      </c>
      <c r="F38" s="180">
        <f>COUNTIF(D33:D36,"*w*")</f>
        <v>1</v>
      </c>
      <c r="I38" s="183"/>
      <c r="J38" s="183"/>
      <c r="L38" s="184"/>
      <c r="M38" s="185"/>
      <c r="N38" s="185"/>
      <c r="O38" s="186"/>
      <c r="P38" s="226"/>
      <c r="Q38" s="182"/>
    </row>
    <row r="39" spans="1:18" x14ac:dyDescent="0.3">
      <c r="A39" s="179"/>
      <c r="C39" s="72" t="s">
        <v>158</v>
      </c>
      <c r="F39" s="180">
        <f>COUNTIF(D33:D36,"*P*")</f>
        <v>0</v>
      </c>
      <c r="I39" s="183"/>
      <c r="J39" s="183"/>
      <c r="L39" s="184"/>
      <c r="M39" s="185"/>
      <c r="N39" s="185"/>
      <c r="O39" s="186"/>
      <c r="P39" s="226"/>
      <c r="Q39" s="182"/>
    </row>
    <row r="40" spans="1:18" x14ac:dyDescent="0.3">
      <c r="A40" s="179"/>
      <c r="C40" s="72" t="s">
        <v>159</v>
      </c>
      <c r="F40" s="180">
        <f>COUNTIF(D33:D36,"*L*")</f>
        <v>0</v>
      </c>
      <c r="I40" s="183"/>
      <c r="J40" s="183"/>
      <c r="L40" s="184"/>
      <c r="M40" s="185"/>
      <c r="N40" s="185"/>
      <c r="O40" s="186"/>
      <c r="P40" s="226"/>
      <c r="Q40" s="182"/>
    </row>
    <row r="41" spans="1:18" x14ac:dyDescent="0.3">
      <c r="A41" s="179"/>
      <c r="C41" s="72" t="s">
        <v>160</v>
      </c>
      <c r="F41" s="180">
        <f>COUNTIF(D33:D36,"*V*")</f>
        <v>1</v>
      </c>
      <c r="I41" s="183"/>
      <c r="J41" s="183"/>
      <c r="L41" s="184"/>
      <c r="M41" s="185"/>
      <c r="N41" s="185"/>
      <c r="O41" s="186"/>
      <c r="P41" s="226"/>
      <c r="Q41" s="182"/>
    </row>
    <row r="42" spans="1:18" x14ac:dyDescent="0.3">
      <c r="A42" s="179"/>
      <c r="C42" s="72"/>
      <c r="I42" s="183"/>
      <c r="J42" s="183"/>
      <c r="L42" s="184"/>
      <c r="M42" s="185"/>
      <c r="N42" s="185"/>
      <c r="O42" s="186"/>
      <c r="P42" s="226"/>
      <c r="Q42" s="182"/>
    </row>
    <row r="43" spans="1:18" x14ac:dyDescent="0.3">
      <c r="A43" s="179"/>
      <c r="C43" s="72" t="s">
        <v>161</v>
      </c>
      <c r="F43" s="180">
        <f>COUNTIF(D32:D33,"*D*")</f>
        <v>1</v>
      </c>
      <c r="I43" s="183"/>
      <c r="J43" s="183"/>
      <c r="L43" s="184"/>
      <c r="M43" s="185"/>
      <c r="N43" s="185"/>
      <c r="O43" s="186"/>
      <c r="P43" s="226"/>
      <c r="Q43" s="182"/>
    </row>
    <row r="44" spans="1:18" x14ac:dyDescent="0.3">
      <c r="A44" s="179"/>
      <c r="C44" s="72" t="s">
        <v>162</v>
      </c>
      <c r="F44" s="180">
        <f>COUNTIF(D33:D36,"*S*")</f>
        <v>0</v>
      </c>
      <c r="I44" s="183"/>
      <c r="J44" s="183"/>
      <c r="L44" s="184"/>
      <c r="M44" s="185"/>
      <c r="N44" s="185"/>
      <c r="O44" s="186"/>
      <c r="P44" s="226"/>
      <c r="Q44" s="182"/>
    </row>
    <row r="45" spans="1:18" x14ac:dyDescent="0.3">
      <c r="A45" s="179"/>
      <c r="C45" s="72" t="s">
        <v>163</v>
      </c>
      <c r="F45" s="180">
        <f>COUNTIF(D33:D36,"*K*")</f>
        <v>0</v>
      </c>
      <c r="I45" s="183"/>
      <c r="J45" s="183"/>
      <c r="L45" s="184"/>
      <c r="M45" s="185"/>
      <c r="N45" s="185"/>
      <c r="O45" s="186"/>
      <c r="P45" s="226"/>
      <c r="Q45" s="182"/>
    </row>
    <row r="46" spans="1:18" ht="15" thickBot="1" x14ac:dyDescent="0.35">
      <c r="A46" s="179"/>
      <c r="C46" s="72" t="s">
        <v>164</v>
      </c>
      <c r="F46" s="180">
        <f>COUNTIF(D33:D36,"*Z*")</f>
        <v>0</v>
      </c>
      <c r="I46" s="183"/>
      <c r="J46" s="183"/>
      <c r="L46" s="184"/>
      <c r="M46" s="185"/>
      <c r="N46" s="185"/>
      <c r="O46" s="186"/>
      <c r="P46" s="226"/>
      <c r="Q46" s="182"/>
    </row>
    <row r="47" spans="1:18" s="165" customFormat="1" ht="16.2" thickBot="1" x14ac:dyDescent="0.35">
      <c r="A47" s="187" t="s">
        <v>123</v>
      </c>
      <c r="F47" s="166"/>
      <c r="I47" s="189"/>
      <c r="J47" s="189"/>
      <c r="L47" s="190"/>
      <c r="M47" s="191"/>
      <c r="N47" s="191"/>
      <c r="O47" s="192"/>
      <c r="P47" s="229"/>
      <c r="Q47" s="188"/>
      <c r="R47" s="193"/>
    </row>
    <row r="48" spans="1:18" s="195" customFormat="1" ht="28.8" x14ac:dyDescent="0.3">
      <c r="A48" s="194">
        <v>42828</v>
      </c>
      <c r="B48" s="195" t="s">
        <v>234</v>
      </c>
      <c r="C48" s="195" t="s">
        <v>223</v>
      </c>
      <c r="D48" s="195" t="s">
        <v>237</v>
      </c>
      <c r="E48" s="195" t="s">
        <v>225</v>
      </c>
      <c r="F48" s="196">
        <v>59</v>
      </c>
      <c r="G48" s="195" t="s">
        <v>232</v>
      </c>
      <c r="H48" s="195" t="s">
        <v>44</v>
      </c>
      <c r="I48" s="198"/>
      <c r="J48" s="198"/>
      <c r="L48" s="199">
        <v>0</v>
      </c>
      <c r="M48" s="200">
        <v>0</v>
      </c>
      <c r="N48" s="200">
        <v>0</v>
      </c>
      <c r="O48" s="201">
        <v>0</v>
      </c>
      <c r="P48" s="230">
        <v>3</v>
      </c>
      <c r="Q48" s="197">
        <v>14.8</v>
      </c>
      <c r="R48" s="195" t="s">
        <v>227</v>
      </c>
    </row>
    <row r="49" spans="1:19" s="195" customFormat="1" ht="28.8" x14ac:dyDescent="0.3">
      <c r="A49" s="194">
        <v>42828</v>
      </c>
      <c r="B49" s="195" t="s">
        <v>233</v>
      </c>
      <c r="C49" s="195" t="s">
        <v>223</v>
      </c>
      <c r="D49" s="195" t="s">
        <v>231</v>
      </c>
      <c r="E49" s="195" t="s">
        <v>225</v>
      </c>
      <c r="F49" s="196">
        <v>61</v>
      </c>
      <c r="G49" s="195" t="s">
        <v>232</v>
      </c>
      <c r="H49" s="195" t="s">
        <v>84</v>
      </c>
      <c r="I49" s="198">
        <v>6.5</v>
      </c>
      <c r="J49" s="198">
        <v>3.6</v>
      </c>
      <c r="K49" s="195" t="s">
        <v>46</v>
      </c>
      <c r="L49" s="199">
        <v>0</v>
      </c>
      <c r="M49" s="200">
        <v>0</v>
      </c>
      <c r="N49" s="200">
        <v>0</v>
      </c>
      <c r="O49" s="201">
        <v>0</v>
      </c>
      <c r="P49" s="230">
        <v>59</v>
      </c>
      <c r="Q49" s="197">
        <v>4.3</v>
      </c>
      <c r="R49" s="195" t="s">
        <v>227</v>
      </c>
    </row>
    <row r="50" spans="1:19" s="195" customFormat="1" ht="28.8" x14ac:dyDescent="0.3">
      <c r="A50" s="194">
        <v>42828</v>
      </c>
      <c r="B50" s="204" t="s">
        <v>235</v>
      </c>
      <c r="C50" s="195" t="s">
        <v>223</v>
      </c>
      <c r="D50" s="195" t="s">
        <v>95</v>
      </c>
      <c r="E50" s="195" t="s">
        <v>225</v>
      </c>
      <c r="F50" s="196">
        <v>60</v>
      </c>
      <c r="G50" s="195" t="s">
        <v>232</v>
      </c>
      <c r="H50" s="195" t="s">
        <v>95</v>
      </c>
      <c r="I50" s="198"/>
      <c r="J50" s="198"/>
      <c r="L50" s="199">
        <v>0</v>
      </c>
      <c r="M50" s="200">
        <v>0</v>
      </c>
      <c r="N50" s="200">
        <v>0</v>
      </c>
      <c r="O50" s="201">
        <v>0</v>
      </c>
      <c r="P50" s="230">
        <v>22</v>
      </c>
      <c r="Q50" s="197">
        <v>15</v>
      </c>
      <c r="R50" s="195" t="s">
        <v>227</v>
      </c>
    </row>
    <row r="51" spans="1:19" s="195" customFormat="1" ht="28.8" x14ac:dyDescent="0.3">
      <c r="A51" s="194">
        <v>42829</v>
      </c>
      <c r="B51" s="195" t="s">
        <v>238</v>
      </c>
      <c r="C51" s="195" t="s">
        <v>223</v>
      </c>
      <c r="D51" s="195" t="s">
        <v>237</v>
      </c>
      <c r="E51" s="195" t="s">
        <v>225</v>
      </c>
      <c r="F51" s="196">
        <v>58</v>
      </c>
      <c r="G51" s="195" t="s">
        <v>236</v>
      </c>
      <c r="H51" s="195" t="s">
        <v>47</v>
      </c>
      <c r="I51" s="198"/>
      <c r="J51" s="198"/>
      <c r="L51" s="199">
        <v>0</v>
      </c>
      <c r="M51" s="200">
        <v>0</v>
      </c>
      <c r="N51" s="200">
        <v>0</v>
      </c>
      <c r="O51" s="201">
        <v>0</v>
      </c>
      <c r="P51" s="230">
        <v>5</v>
      </c>
      <c r="Q51" s="197">
        <v>14.9</v>
      </c>
      <c r="R51" s="195" t="s">
        <v>227</v>
      </c>
    </row>
    <row r="52" spans="1:19" s="195" customFormat="1" ht="28.8" x14ac:dyDescent="0.3">
      <c r="A52" s="194">
        <v>42838</v>
      </c>
      <c r="B52" s="195" t="s">
        <v>240</v>
      </c>
      <c r="C52" s="195" t="s">
        <v>239</v>
      </c>
      <c r="D52" s="195" t="s">
        <v>241</v>
      </c>
      <c r="E52" s="195" t="s">
        <v>225</v>
      </c>
      <c r="F52" s="196">
        <v>56</v>
      </c>
      <c r="G52" s="195" t="s">
        <v>242</v>
      </c>
      <c r="H52" s="195" t="s">
        <v>243</v>
      </c>
      <c r="I52" s="198">
        <v>5.8</v>
      </c>
      <c r="J52" s="198">
        <v>3.5</v>
      </c>
      <c r="K52" s="195" t="s">
        <v>99</v>
      </c>
      <c r="L52" s="199">
        <v>32.299999999999997</v>
      </c>
      <c r="M52" s="200">
        <v>6</v>
      </c>
      <c r="N52" s="200">
        <v>6</v>
      </c>
      <c r="O52" s="201">
        <v>0</v>
      </c>
      <c r="P52" s="230">
        <v>1</v>
      </c>
      <c r="Q52" s="197">
        <v>0.5</v>
      </c>
      <c r="R52" s="195" t="s">
        <v>227</v>
      </c>
      <c r="S52" s="195" t="s">
        <v>244</v>
      </c>
    </row>
    <row r="53" spans="1:19" s="195" customFormat="1" x14ac:dyDescent="0.3">
      <c r="A53" s="194"/>
      <c r="F53" s="196"/>
      <c r="I53" s="198"/>
      <c r="J53" s="198"/>
      <c r="L53" s="199"/>
      <c r="M53" s="200"/>
      <c r="N53" s="200"/>
      <c r="O53" s="201"/>
      <c r="P53" s="230"/>
      <c r="Q53" s="197"/>
    </row>
    <row r="54" spans="1:19" s="195" customFormat="1" x14ac:dyDescent="0.3">
      <c r="A54" s="194"/>
      <c r="F54" s="196"/>
      <c r="I54" s="198"/>
      <c r="J54" s="198"/>
      <c r="L54" s="199"/>
      <c r="M54" s="200"/>
      <c r="N54" s="200"/>
      <c r="O54" s="201"/>
      <c r="P54" s="230"/>
      <c r="Q54" s="197"/>
    </row>
    <row r="55" spans="1:19" x14ac:dyDescent="0.3">
      <c r="A55" s="179"/>
      <c r="F55" s="181"/>
      <c r="I55" s="183"/>
      <c r="J55" s="183"/>
      <c r="L55" s="184"/>
      <c r="M55" s="185"/>
      <c r="N55" s="185"/>
      <c r="O55" s="186"/>
      <c r="P55" s="226"/>
      <c r="Q55" s="182"/>
    </row>
    <row r="56" spans="1:19" x14ac:dyDescent="0.3">
      <c r="A56" s="179"/>
      <c r="C56" s="72" t="s">
        <v>156</v>
      </c>
      <c r="F56" s="180">
        <f>COUNTIF(R48:R55,"*áno*")</f>
        <v>5</v>
      </c>
      <c r="I56" s="183"/>
      <c r="J56" s="183"/>
      <c r="L56" s="184"/>
      <c r="M56" s="185"/>
      <c r="N56" s="185"/>
      <c r="O56" s="186"/>
      <c r="P56" s="226"/>
      <c r="Q56" s="182"/>
    </row>
    <row r="57" spans="1:19" x14ac:dyDescent="0.3">
      <c r="A57" s="179"/>
      <c r="C57" s="72" t="s">
        <v>157</v>
      </c>
      <c r="F57" s="180">
        <f>COUNTIF(D48:D55,"*w*")</f>
        <v>3</v>
      </c>
      <c r="I57" s="183"/>
      <c r="J57" s="183"/>
      <c r="L57" s="184"/>
      <c r="M57" s="185"/>
      <c r="N57" s="185"/>
      <c r="O57" s="186"/>
      <c r="P57" s="226"/>
      <c r="Q57" s="182"/>
    </row>
    <row r="58" spans="1:19" x14ac:dyDescent="0.3">
      <c r="A58" s="179"/>
      <c r="C58" s="72" t="s">
        <v>158</v>
      </c>
      <c r="F58" s="180">
        <f>COUNTIF(D48:D55,"*P*")</f>
        <v>1</v>
      </c>
      <c r="I58" s="183"/>
      <c r="J58" s="183"/>
      <c r="L58" s="184"/>
      <c r="M58" s="185"/>
      <c r="N58" s="185"/>
      <c r="O58" s="186"/>
      <c r="P58" s="226"/>
      <c r="Q58" s="182"/>
    </row>
    <row r="59" spans="1:19" x14ac:dyDescent="0.3">
      <c r="A59" s="179"/>
      <c r="C59" s="72" t="s">
        <v>159</v>
      </c>
      <c r="F59" s="180">
        <f>COUNTIF(D48:D55,"*L*")</f>
        <v>1</v>
      </c>
      <c r="I59" s="183"/>
      <c r="J59" s="183"/>
      <c r="L59" s="184"/>
      <c r="M59" s="185"/>
      <c r="N59" s="185"/>
      <c r="O59" s="186"/>
      <c r="P59" s="226"/>
      <c r="Q59" s="182"/>
    </row>
    <row r="60" spans="1:19" x14ac:dyDescent="0.3">
      <c r="A60" s="179"/>
      <c r="C60" s="72" t="s">
        <v>160</v>
      </c>
      <c r="F60" s="180">
        <f>COUNTIF(D48:D55,"*V*")</f>
        <v>3</v>
      </c>
      <c r="I60" s="183"/>
      <c r="J60" s="183"/>
      <c r="L60" s="184"/>
      <c r="M60" s="185"/>
      <c r="N60" s="185"/>
      <c r="O60" s="186"/>
      <c r="P60" s="226"/>
      <c r="Q60" s="182"/>
    </row>
    <row r="61" spans="1:19" x14ac:dyDescent="0.3">
      <c r="A61" s="179"/>
      <c r="C61" s="72"/>
      <c r="I61" s="183"/>
      <c r="J61" s="183"/>
      <c r="L61" s="184"/>
      <c r="M61" s="185"/>
      <c r="N61" s="185"/>
      <c r="O61" s="186"/>
      <c r="P61" s="226"/>
      <c r="Q61" s="182"/>
    </row>
    <row r="62" spans="1:19" x14ac:dyDescent="0.3">
      <c r="A62" s="179"/>
      <c r="C62" s="72" t="s">
        <v>161</v>
      </c>
      <c r="F62" s="180">
        <f>COUNTIF(D48:D55,"*D*")</f>
        <v>2</v>
      </c>
      <c r="I62" s="183"/>
      <c r="J62" s="183"/>
      <c r="L62" s="184"/>
      <c r="M62" s="185"/>
      <c r="N62" s="185"/>
      <c r="O62" s="186"/>
      <c r="P62" s="226"/>
      <c r="Q62" s="182"/>
    </row>
    <row r="63" spans="1:19" x14ac:dyDescent="0.3">
      <c r="A63" s="179"/>
      <c r="C63" s="72" t="s">
        <v>162</v>
      </c>
      <c r="F63" s="180">
        <f>COUNTIF(D48:D55,"*S*")</f>
        <v>0</v>
      </c>
      <c r="I63" s="183"/>
      <c r="J63" s="183"/>
      <c r="L63" s="184"/>
      <c r="M63" s="185"/>
      <c r="N63" s="185"/>
      <c r="O63" s="186"/>
      <c r="P63" s="226"/>
      <c r="Q63" s="182"/>
    </row>
    <row r="64" spans="1:19" x14ac:dyDescent="0.3">
      <c r="A64" s="179"/>
      <c r="C64" s="72" t="s">
        <v>163</v>
      </c>
      <c r="F64" s="180">
        <f>COUNTIF(D48:D55,"*K*")</f>
        <v>1</v>
      </c>
      <c r="I64" s="183"/>
      <c r="J64" s="183"/>
      <c r="L64" s="184"/>
      <c r="M64" s="185"/>
      <c r="N64" s="185"/>
      <c r="O64" s="186"/>
      <c r="P64" s="226"/>
      <c r="Q64" s="182"/>
    </row>
    <row r="65" spans="1:19" ht="15" thickBot="1" x14ac:dyDescent="0.35">
      <c r="A65" s="179"/>
      <c r="C65" s="72" t="s">
        <v>164</v>
      </c>
      <c r="F65" s="180">
        <f>COUNTIF(D48:D55,"*Z*")</f>
        <v>1</v>
      </c>
      <c r="I65" s="183"/>
      <c r="J65" s="183"/>
      <c r="L65" s="184"/>
      <c r="M65" s="185"/>
      <c r="N65" s="185"/>
      <c r="O65" s="186"/>
      <c r="P65" s="226"/>
      <c r="Q65" s="182"/>
    </row>
    <row r="66" spans="1:19" s="165" customFormat="1" ht="16.2" thickBot="1" x14ac:dyDescent="0.35">
      <c r="A66" s="187" t="s">
        <v>124</v>
      </c>
      <c r="F66" s="166"/>
      <c r="I66" s="189"/>
      <c r="J66" s="189"/>
      <c r="L66" s="190"/>
      <c r="M66" s="191"/>
      <c r="N66" s="191"/>
      <c r="O66" s="192"/>
      <c r="P66" s="229"/>
      <c r="Q66" s="188"/>
    </row>
    <row r="67" spans="1:19" x14ac:dyDescent="0.3">
      <c r="A67" s="179">
        <v>42858</v>
      </c>
      <c r="B67" s="353" t="s">
        <v>247</v>
      </c>
      <c r="C67" s="180" t="s">
        <v>258</v>
      </c>
      <c r="D67" s="180" t="s">
        <v>248</v>
      </c>
      <c r="E67" s="180" t="s">
        <v>225</v>
      </c>
      <c r="F67" s="181">
        <v>51</v>
      </c>
      <c r="G67" s="180" t="s">
        <v>249</v>
      </c>
      <c r="H67" s="180" t="s">
        <v>84</v>
      </c>
      <c r="I67" s="183"/>
      <c r="J67" s="183"/>
      <c r="L67" s="184">
        <v>0</v>
      </c>
      <c r="M67" s="185">
        <v>0</v>
      </c>
      <c r="N67" s="185">
        <v>0</v>
      </c>
      <c r="O67" s="186">
        <v>0</v>
      </c>
      <c r="P67" s="226">
        <v>5</v>
      </c>
      <c r="Q67" s="182">
        <v>15</v>
      </c>
      <c r="R67" s="180" t="s">
        <v>227</v>
      </c>
    </row>
    <row r="68" spans="1:19" ht="28.8" x14ac:dyDescent="0.3">
      <c r="A68" s="179" t="s">
        <v>253</v>
      </c>
      <c r="B68" s="353" t="s">
        <v>254</v>
      </c>
      <c r="C68" s="180" t="s">
        <v>258</v>
      </c>
      <c r="D68" s="180" t="s">
        <v>255</v>
      </c>
      <c r="E68" s="180" t="s">
        <v>250</v>
      </c>
      <c r="F68" s="181">
        <v>63</v>
      </c>
      <c r="G68" s="180" t="s">
        <v>251</v>
      </c>
      <c r="H68" s="180" t="s">
        <v>243</v>
      </c>
      <c r="I68" s="183"/>
      <c r="J68" s="183"/>
      <c r="L68" s="184">
        <v>32.4</v>
      </c>
      <c r="M68" s="185">
        <v>41</v>
      </c>
      <c r="N68" s="185">
        <v>0</v>
      </c>
      <c r="O68" s="186">
        <v>0</v>
      </c>
      <c r="P68" s="226">
        <v>295</v>
      </c>
      <c r="Q68" s="182">
        <v>0.5</v>
      </c>
      <c r="R68" s="180" t="s">
        <v>227</v>
      </c>
      <c r="S68" s="180" t="s">
        <v>252</v>
      </c>
    </row>
    <row r="69" spans="1:19" ht="28.8" x14ac:dyDescent="0.3">
      <c r="A69" s="179">
        <v>42861</v>
      </c>
      <c r="B69" s="353" t="s">
        <v>259</v>
      </c>
      <c r="C69" s="180" t="s">
        <v>257</v>
      </c>
      <c r="D69" s="180" t="s">
        <v>256</v>
      </c>
      <c r="E69" s="180" t="s">
        <v>225</v>
      </c>
      <c r="F69" s="181">
        <v>61</v>
      </c>
      <c r="G69" s="180" t="s">
        <v>251</v>
      </c>
      <c r="H69" s="180" t="s">
        <v>84</v>
      </c>
      <c r="I69" s="183"/>
      <c r="J69" s="183"/>
      <c r="L69" s="184">
        <v>0</v>
      </c>
      <c r="M69" s="185">
        <v>0</v>
      </c>
      <c r="N69" s="185">
        <v>0</v>
      </c>
      <c r="O69" s="186">
        <v>0</v>
      </c>
      <c r="P69" s="226">
        <v>30</v>
      </c>
      <c r="Q69" s="182">
        <v>3.2</v>
      </c>
      <c r="R69" s="180" t="s">
        <v>227</v>
      </c>
    </row>
    <row r="70" spans="1:19" ht="28.8" x14ac:dyDescent="0.3">
      <c r="A70" s="179">
        <v>42867</v>
      </c>
      <c r="B70" s="353" t="s">
        <v>265</v>
      </c>
      <c r="C70" s="180" t="s">
        <v>279</v>
      </c>
      <c r="D70" s="180" t="s">
        <v>260</v>
      </c>
      <c r="E70" s="180" t="s">
        <v>261</v>
      </c>
      <c r="F70" s="181">
        <v>64</v>
      </c>
      <c r="G70" s="180" t="s">
        <v>262</v>
      </c>
      <c r="H70" s="180" t="s">
        <v>84</v>
      </c>
      <c r="I70" s="183"/>
      <c r="J70" s="183"/>
      <c r="L70" s="184">
        <v>10.8</v>
      </c>
      <c r="M70" s="185">
        <v>6</v>
      </c>
      <c r="N70" s="185">
        <v>0</v>
      </c>
      <c r="O70" s="186">
        <v>0</v>
      </c>
      <c r="P70" s="226">
        <v>69</v>
      </c>
      <c r="Q70" s="182">
        <v>4.2</v>
      </c>
      <c r="R70" s="180" t="s">
        <v>227</v>
      </c>
      <c r="S70" s="180" t="s">
        <v>263</v>
      </c>
    </row>
    <row r="71" spans="1:19" ht="28.8" x14ac:dyDescent="0.3">
      <c r="A71" s="179">
        <v>42868</v>
      </c>
      <c r="B71" s="353" t="s">
        <v>266</v>
      </c>
      <c r="C71" s="180" t="s">
        <v>281</v>
      </c>
      <c r="D71" s="180" t="s">
        <v>264</v>
      </c>
      <c r="E71" s="180" t="s">
        <v>225</v>
      </c>
      <c r="F71" s="181">
        <v>59</v>
      </c>
      <c r="G71" s="180" t="s">
        <v>262</v>
      </c>
      <c r="H71" s="180" t="s">
        <v>96</v>
      </c>
      <c r="I71" s="183"/>
      <c r="J71" s="183"/>
      <c r="L71" s="184">
        <v>14.4</v>
      </c>
      <c r="M71" s="185">
        <v>2</v>
      </c>
      <c r="N71" s="185">
        <v>0</v>
      </c>
      <c r="O71" s="186">
        <v>0</v>
      </c>
      <c r="P71" s="226">
        <v>15</v>
      </c>
      <c r="Q71" s="182">
        <v>6.3</v>
      </c>
      <c r="R71" s="180" t="s">
        <v>227</v>
      </c>
    </row>
    <row r="72" spans="1:19" ht="28.8" x14ac:dyDescent="0.3">
      <c r="A72" s="179">
        <v>42868</v>
      </c>
      <c r="B72" s="353" t="s">
        <v>267</v>
      </c>
      <c r="C72" s="180" t="s">
        <v>279</v>
      </c>
      <c r="D72" s="180" t="s">
        <v>268</v>
      </c>
      <c r="E72" s="180" t="s">
        <v>225</v>
      </c>
      <c r="F72" s="181">
        <v>57</v>
      </c>
      <c r="G72" s="180" t="s">
        <v>262</v>
      </c>
      <c r="H72" s="180" t="s">
        <v>84</v>
      </c>
      <c r="I72" s="183"/>
      <c r="J72" s="183"/>
      <c r="L72" s="184">
        <v>0</v>
      </c>
      <c r="M72" s="185">
        <v>0</v>
      </c>
      <c r="N72" s="185">
        <v>0</v>
      </c>
      <c r="O72" s="186">
        <v>0</v>
      </c>
      <c r="P72" s="226">
        <v>5</v>
      </c>
      <c r="Q72" s="182">
        <v>4.5</v>
      </c>
      <c r="R72" s="180" t="s">
        <v>227</v>
      </c>
    </row>
    <row r="73" spans="1:19" ht="28.8" x14ac:dyDescent="0.3">
      <c r="A73" s="179">
        <v>42871</v>
      </c>
      <c r="B73" s="353" t="s">
        <v>269</v>
      </c>
      <c r="C73" s="180" t="s">
        <v>270</v>
      </c>
      <c r="D73" s="180" t="s">
        <v>260</v>
      </c>
      <c r="E73" s="180" t="s">
        <v>225</v>
      </c>
      <c r="F73" s="181">
        <v>54</v>
      </c>
      <c r="G73" s="180" t="s">
        <v>262</v>
      </c>
      <c r="H73" s="180" t="s">
        <v>84</v>
      </c>
      <c r="I73" s="183"/>
      <c r="J73" s="183"/>
      <c r="L73" s="184">
        <v>3.6</v>
      </c>
      <c r="M73" s="185">
        <v>0.3</v>
      </c>
      <c r="N73" s="185">
        <v>0</v>
      </c>
      <c r="O73" s="186">
        <v>0</v>
      </c>
      <c r="P73" s="226">
        <v>1</v>
      </c>
      <c r="Q73" s="182">
        <v>4.3</v>
      </c>
      <c r="R73" s="180" t="s">
        <v>227</v>
      </c>
    </row>
    <row r="74" spans="1:19" ht="28.8" x14ac:dyDescent="0.3">
      <c r="A74" s="179">
        <v>42878</v>
      </c>
      <c r="B74" s="353" t="s">
        <v>273</v>
      </c>
      <c r="C74" s="180" t="s">
        <v>271</v>
      </c>
      <c r="D74" s="180" t="s">
        <v>260</v>
      </c>
      <c r="E74" s="180" t="s">
        <v>225</v>
      </c>
      <c r="F74" s="181">
        <v>56</v>
      </c>
      <c r="G74" s="180" t="s">
        <v>272</v>
      </c>
      <c r="H74" s="180" t="s">
        <v>84</v>
      </c>
      <c r="I74" s="183"/>
      <c r="J74" s="183"/>
      <c r="L74" s="184">
        <v>0</v>
      </c>
      <c r="M74" s="185">
        <v>0.1</v>
      </c>
      <c r="N74" s="185">
        <v>0</v>
      </c>
      <c r="O74" s="186">
        <v>0</v>
      </c>
      <c r="P74" s="226">
        <v>5</v>
      </c>
      <c r="Q74" s="182">
        <v>4</v>
      </c>
      <c r="R74" s="180" t="s">
        <v>227</v>
      </c>
    </row>
    <row r="75" spans="1:19" ht="28.8" x14ac:dyDescent="0.3">
      <c r="A75" s="179">
        <v>42879</v>
      </c>
      <c r="B75" s="353" t="s">
        <v>275</v>
      </c>
      <c r="C75" s="180" t="s">
        <v>270</v>
      </c>
      <c r="D75" s="180" t="s">
        <v>255</v>
      </c>
      <c r="E75" s="180" t="s">
        <v>250</v>
      </c>
      <c r="F75" s="181">
        <v>60</v>
      </c>
      <c r="G75" s="180" t="s">
        <v>274</v>
      </c>
      <c r="H75" s="180" t="s">
        <v>243</v>
      </c>
      <c r="I75" s="183">
        <v>7.2</v>
      </c>
      <c r="J75" s="183">
        <v>4.0999999999999996</v>
      </c>
      <c r="K75" s="180" t="s">
        <v>45</v>
      </c>
      <c r="L75" s="184">
        <v>46.7</v>
      </c>
      <c r="M75" s="185">
        <v>17.100000000000001</v>
      </c>
      <c r="N75" s="185">
        <v>0</v>
      </c>
      <c r="O75" s="186">
        <v>0</v>
      </c>
      <c r="P75" s="226">
        <v>228</v>
      </c>
      <c r="Q75" s="182">
        <v>0.5</v>
      </c>
      <c r="R75" s="180" t="s">
        <v>227</v>
      </c>
      <c r="S75" s="180" t="s">
        <v>244</v>
      </c>
    </row>
    <row r="76" spans="1:19" ht="43.2" x14ac:dyDescent="0.3">
      <c r="A76" s="179">
        <v>42885</v>
      </c>
      <c r="B76" s="353" t="s">
        <v>278</v>
      </c>
      <c r="C76" s="180" t="s">
        <v>280</v>
      </c>
      <c r="D76" s="180" t="s">
        <v>255</v>
      </c>
      <c r="E76" s="180" t="s">
        <v>276</v>
      </c>
      <c r="F76" s="181">
        <v>63</v>
      </c>
      <c r="G76" s="180" t="s">
        <v>262</v>
      </c>
      <c r="H76" s="180" t="s">
        <v>243</v>
      </c>
      <c r="I76" s="183">
        <v>8.6999999999999993</v>
      </c>
      <c r="J76" s="183">
        <v>6</v>
      </c>
      <c r="K76" s="180" t="s">
        <v>99</v>
      </c>
      <c r="L76" s="184">
        <v>50</v>
      </c>
      <c r="M76" s="185">
        <v>9.5</v>
      </c>
      <c r="N76" s="185">
        <v>0</v>
      </c>
      <c r="O76" s="186">
        <v>0</v>
      </c>
      <c r="P76" s="226">
        <v>110</v>
      </c>
      <c r="Q76" s="182">
        <v>1.7</v>
      </c>
      <c r="R76" s="180" t="s">
        <v>227</v>
      </c>
      <c r="S76" s="180" t="s">
        <v>277</v>
      </c>
    </row>
    <row r="77" spans="1:19" x14ac:dyDescent="0.3">
      <c r="A77" s="179"/>
      <c r="F77" s="181"/>
      <c r="I77" s="183"/>
      <c r="J77" s="183"/>
      <c r="L77" s="184"/>
      <c r="M77" s="185"/>
      <c r="N77" s="185"/>
      <c r="O77" s="186"/>
      <c r="P77" s="226"/>
      <c r="Q77" s="182"/>
    </row>
    <row r="78" spans="1:19" s="171" customFormat="1" x14ac:dyDescent="0.3">
      <c r="A78" s="202"/>
      <c r="F78" s="172"/>
      <c r="I78" s="174"/>
      <c r="J78" s="174"/>
      <c r="L78" s="175"/>
      <c r="M78" s="176"/>
      <c r="N78" s="176"/>
      <c r="O78" s="177"/>
      <c r="P78" s="228"/>
      <c r="Q78" s="173"/>
    </row>
    <row r="79" spans="1:19" x14ac:dyDescent="0.3">
      <c r="A79" s="179"/>
      <c r="C79" s="72" t="s">
        <v>156</v>
      </c>
      <c r="F79" s="180">
        <f>COUNTIF(R67:R78,"*áno*")</f>
        <v>10</v>
      </c>
      <c r="I79" s="183"/>
      <c r="J79" s="183"/>
      <c r="L79" s="184"/>
      <c r="M79" s="185"/>
      <c r="N79" s="185"/>
      <c r="O79" s="186"/>
      <c r="P79" s="226"/>
      <c r="Q79" s="182"/>
    </row>
    <row r="80" spans="1:19" x14ac:dyDescent="0.3">
      <c r="A80" s="179"/>
      <c r="C80" s="72" t="s">
        <v>157</v>
      </c>
      <c r="F80" s="180">
        <f>COUNTIF(D67:D78,"*w*")</f>
        <v>9</v>
      </c>
      <c r="I80" s="183"/>
      <c r="J80" s="183"/>
      <c r="L80" s="184"/>
      <c r="M80" s="185"/>
      <c r="N80" s="185"/>
      <c r="O80" s="186"/>
      <c r="P80" s="226"/>
      <c r="Q80" s="182"/>
    </row>
    <row r="81" spans="1:19" x14ac:dyDescent="0.3">
      <c r="A81" s="179"/>
      <c r="C81" s="72" t="s">
        <v>158</v>
      </c>
      <c r="F81" s="180">
        <f>COUNTIF(D67:D78,"*P*")</f>
        <v>3</v>
      </c>
      <c r="I81" s="183"/>
      <c r="J81" s="183"/>
      <c r="L81" s="184"/>
      <c r="M81" s="185"/>
      <c r="N81" s="185"/>
      <c r="O81" s="186"/>
      <c r="P81" s="226"/>
      <c r="Q81" s="182"/>
    </row>
    <row r="82" spans="1:19" x14ac:dyDescent="0.3">
      <c r="A82" s="179"/>
      <c r="C82" s="72" t="s">
        <v>159</v>
      </c>
      <c r="F82" s="180">
        <f>COUNTIF(D67:D78,"*L*")</f>
        <v>5</v>
      </c>
      <c r="I82" s="183"/>
      <c r="J82" s="183"/>
      <c r="L82" s="184"/>
      <c r="M82" s="185"/>
      <c r="N82" s="185"/>
      <c r="O82" s="186"/>
      <c r="P82" s="226"/>
      <c r="Q82" s="182"/>
    </row>
    <row r="83" spans="1:19" x14ac:dyDescent="0.3">
      <c r="A83" s="179"/>
      <c r="C83" s="72" t="s">
        <v>160</v>
      </c>
      <c r="F83" s="180">
        <f>COUNTIF(D67:D78,"*V*")</f>
        <v>2</v>
      </c>
      <c r="I83" s="183"/>
      <c r="J83" s="183"/>
      <c r="L83" s="184"/>
      <c r="M83" s="185"/>
      <c r="N83" s="185"/>
      <c r="O83" s="186"/>
      <c r="P83" s="226"/>
      <c r="Q83" s="182"/>
    </row>
    <row r="84" spans="1:19" x14ac:dyDescent="0.3">
      <c r="A84" s="179"/>
      <c r="C84" s="72"/>
      <c r="I84" s="183"/>
      <c r="J84" s="183"/>
      <c r="L84" s="184"/>
      <c r="M84" s="185"/>
      <c r="N84" s="185"/>
      <c r="O84" s="186"/>
      <c r="P84" s="226"/>
      <c r="Q84" s="182"/>
    </row>
    <row r="85" spans="1:19" x14ac:dyDescent="0.3">
      <c r="A85" s="179"/>
      <c r="C85" s="72" t="s">
        <v>161</v>
      </c>
      <c r="F85" s="180">
        <f>COUNTIF(D67:D78,"*D*")</f>
        <v>7</v>
      </c>
      <c r="I85" s="183"/>
      <c r="J85" s="183"/>
      <c r="L85" s="184"/>
      <c r="M85" s="185"/>
      <c r="N85" s="185"/>
      <c r="O85" s="186"/>
      <c r="P85" s="226"/>
      <c r="Q85" s="182"/>
    </row>
    <row r="86" spans="1:19" x14ac:dyDescent="0.3">
      <c r="A86" s="179"/>
      <c r="C86" s="72" t="s">
        <v>162</v>
      </c>
      <c r="F86" s="180">
        <f>COUNTIF(D67:D78,"*S*")</f>
        <v>0</v>
      </c>
      <c r="I86" s="183"/>
      <c r="J86" s="183"/>
      <c r="L86" s="184"/>
      <c r="M86" s="185"/>
      <c r="N86" s="185"/>
      <c r="O86" s="186"/>
      <c r="P86" s="226"/>
      <c r="Q86" s="182"/>
    </row>
    <row r="87" spans="1:19" x14ac:dyDescent="0.3">
      <c r="A87" s="179"/>
      <c r="C87" s="72" t="s">
        <v>163</v>
      </c>
      <c r="F87" s="180">
        <f>COUNTIF(D67:D78,"*K*")</f>
        <v>0</v>
      </c>
      <c r="I87" s="183"/>
      <c r="J87" s="183"/>
      <c r="L87" s="184"/>
      <c r="M87" s="185"/>
      <c r="N87" s="185"/>
      <c r="O87" s="186"/>
      <c r="P87" s="226"/>
      <c r="Q87" s="182"/>
    </row>
    <row r="88" spans="1:19" ht="15" thickBot="1" x14ac:dyDescent="0.35">
      <c r="A88" s="179"/>
      <c r="C88" s="72" t="s">
        <v>164</v>
      </c>
      <c r="F88" s="180">
        <f>COUNTIF(D67:D78,"*Z*")</f>
        <v>7</v>
      </c>
      <c r="I88" s="183"/>
      <c r="J88" s="183"/>
      <c r="L88" s="184"/>
      <c r="M88" s="185"/>
      <c r="N88" s="185"/>
      <c r="O88" s="186"/>
      <c r="P88" s="226"/>
      <c r="Q88" s="182"/>
    </row>
    <row r="89" spans="1:19" s="165" customFormat="1" ht="16.2" thickBot="1" x14ac:dyDescent="0.35">
      <c r="A89" s="187" t="s">
        <v>128</v>
      </c>
      <c r="F89" s="166"/>
      <c r="I89" s="189"/>
      <c r="J89" s="189"/>
      <c r="L89" s="190"/>
      <c r="M89" s="191"/>
      <c r="N89" s="191"/>
      <c r="O89" s="192"/>
      <c r="P89" s="229"/>
      <c r="Q89" s="188"/>
    </row>
    <row r="90" spans="1:19" s="195" customFormat="1" ht="28.8" x14ac:dyDescent="0.3">
      <c r="A90" s="194">
        <v>42890</v>
      </c>
      <c r="B90" s="204" t="s">
        <v>282</v>
      </c>
      <c r="C90" s="195" t="s">
        <v>270</v>
      </c>
      <c r="D90" s="195" t="s">
        <v>255</v>
      </c>
      <c r="E90" s="195" t="s">
        <v>225</v>
      </c>
      <c r="F90" s="196">
        <v>59</v>
      </c>
      <c r="G90" s="195" t="s">
        <v>283</v>
      </c>
      <c r="H90" s="195" t="s">
        <v>243</v>
      </c>
      <c r="I90" s="198"/>
      <c r="J90" s="198"/>
      <c r="L90" s="199">
        <v>20</v>
      </c>
      <c r="M90" s="200">
        <v>5</v>
      </c>
      <c r="N90" s="200">
        <v>0</v>
      </c>
      <c r="O90" s="201">
        <v>0</v>
      </c>
      <c r="P90" s="230">
        <v>45</v>
      </c>
      <c r="Q90" s="197">
        <v>0.7</v>
      </c>
      <c r="R90" s="195" t="s">
        <v>227</v>
      </c>
    </row>
    <row r="91" spans="1:19" s="195" customFormat="1" ht="28.8" x14ac:dyDescent="0.3">
      <c r="A91" s="194">
        <v>42892</v>
      </c>
      <c r="B91" s="204" t="s">
        <v>284</v>
      </c>
      <c r="C91" s="195" t="s">
        <v>270</v>
      </c>
      <c r="D91" s="195" t="s">
        <v>260</v>
      </c>
      <c r="E91" s="195" t="s">
        <v>225</v>
      </c>
      <c r="F91" s="196">
        <v>57</v>
      </c>
      <c r="G91" s="195" t="s">
        <v>283</v>
      </c>
      <c r="H91" s="195" t="s">
        <v>43</v>
      </c>
      <c r="I91" s="198"/>
      <c r="J91" s="198"/>
      <c r="L91" s="199">
        <v>7.2</v>
      </c>
      <c r="M91" s="200">
        <v>2.4</v>
      </c>
      <c r="N91" s="200">
        <v>0</v>
      </c>
      <c r="O91" s="201">
        <v>0</v>
      </c>
      <c r="P91" s="230">
        <v>6</v>
      </c>
      <c r="Q91" s="197">
        <v>3.1</v>
      </c>
      <c r="R91" s="195" t="s">
        <v>227</v>
      </c>
    </row>
    <row r="92" spans="1:19" s="195" customFormat="1" ht="28.8" x14ac:dyDescent="0.3">
      <c r="A92" s="194">
        <v>42896</v>
      </c>
      <c r="B92" s="391" t="s">
        <v>286</v>
      </c>
      <c r="C92" s="195" t="s">
        <v>270</v>
      </c>
      <c r="D92" s="195" t="s">
        <v>255</v>
      </c>
      <c r="E92" s="195" t="s">
        <v>225</v>
      </c>
      <c r="F92" s="196">
        <v>63</v>
      </c>
      <c r="G92" s="195" t="s">
        <v>242</v>
      </c>
      <c r="H92" s="195" t="s">
        <v>243</v>
      </c>
      <c r="I92" s="198">
        <v>15.2</v>
      </c>
      <c r="J92" s="198">
        <v>12.1</v>
      </c>
      <c r="K92" s="195" t="s">
        <v>46</v>
      </c>
      <c r="L92" s="199">
        <v>35</v>
      </c>
      <c r="M92" s="200">
        <v>6.1</v>
      </c>
      <c r="N92" s="200">
        <v>0</v>
      </c>
      <c r="O92" s="201">
        <v>0</v>
      </c>
      <c r="P92" s="230">
        <v>157</v>
      </c>
      <c r="Q92" s="197">
        <v>0.9</v>
      </c>
      <c r="R92" s="195" t="s">
        <v>227</v>
      </c>
      <c r="S92" s="195" t="s">
        <v>285</v>
      </c>
    </row>
    <row r="93" spans="1:19" s="195" customFormat="1" ht="28.8" x14ac:dyDescent="0.3">
      <c r="A93" s="194">
        <v>42902</v>
      </c>
      <c r="B93" s="391" t="s">
        <v>345</v>
      </c>
      <c r="C93" s="195" t="s">
        <v>270</v>
      </c>
      <c r="D93" s="195" t="s">
        <v>260</v>
      </c>
      <c r="E93" s="195" t="s">
        <v>276</v>
      </c>
      <c r="F93" s="196">
        <v>59</v>
      </c>
      <c r="G93" s="195" t="s">
        <v>242</v>
      </c>
      <c r="H93" s="195" t="s">
        <v>346</v>
      </c>
      <c r="I93" s="198"/>
      <c r="J93" s="198"/>
      <c r="L93" s="199">
        <v>43.2</v>
      </c>
      <c r="M93" s="200">
        <v>9.6</v>
      </c>
      <c r="N93" s="200">
        <v>0</v>
      </c>
      <c r="O93" s="201">
        <v>0</v>
      </c>
      <c r="P93" s="230">
        <v>44</v>
      </c>
      <c r="Q93" s="197">
        <v>4.0999999999999996</v>
      </c>
      <c r="R93" s="195" t="s">
        <v>227</v>
      </c>
      <c r="S93" s="195" t="s">
        <v>244</v>
      </c>
    </row>
    <row r="94" spans="1:19" s="195" customFormat="1" ht="28.8" x14ac:dyDescent="0.3">
      <c r="A94" s="194">
        <v>42909</v>
      </c>
      <c r="B94" s="391" t="s">
        <v>350</v>
      </c>
      <c r="C94" s="195" t="s">
        <v>270</v>
      </c>
      <c r="D94" s="195" t="s">
        <v>255</v>
      </c>
      <c r="E94" s="195" t="s">
        <v>276</v>
      </c>
      <c r="F94" s="196">
        <v>64</v>
      </c>
      <c r="G94" s="195" t="s">
        <v>274</v>
      </c>
      <c r="H94" s="195" t="s">
        <v>243</v>
      </c>
      <c r="I94" s="198"/>
      <c r="J94" s="198"/>
      <c r="L94" s="199">
        <v>7.2</v>
      </c>
      <c r="M94" s="200">
        <v>7.7</v>
      </c>
      <c r="N94" s="200">
        <v>0</v>
      </c>
      <c r="O94" s="201">
        <v>0</v>
      </c>
      <c r="P94" s="230">
        <v>192</v>
      </c>
      <c r="Q94" s="197">
        <v>0.8</v>
      </c>
      <c r="R94" s="195" t="s">
        <v>227</v>
      </c>
      <c r="S94" s="195" t="s">
        <v>359</v>
      </c>
    </row>
    <row r="95" spans="1:19" s="195" customFormat="1" ht="28.8" x14ac:dyDescent="0.3">
      <c r="A95" s="194">
        <v>42909</v>
      </c>
      <c r="B95" s="391" t="s">
        <v>352</v>
      </c>
      <c r="C95" s="195" t="s">
        <v>239</v>
      </c>
      <c r="D95" s="195" t="s">
        <v>351</v>
      </c>
      <c r="E95" s="195" t="s">
        <v>261</v>
      </c>
      <c r="F95" s="196">
        <v>73</v>
      </c>
      <c r="G95" s="195" t="s">
        <v>262</v>
      </c>
      <c r="H95" s="195" t="s">
        <v>243</v>
      </c>
      <c r="I95" s="198">
        <v>10.1</v>
      </c>
      <c r="J95" s="198">
        <v>9</v>
      </c>
      <c r="K95" s="195" t="s">
        <v>92</v>
      </c>
      <c r="L95" s="199">
        <v>75.599999999999994</v>
      </c>
      <c r="M95" s="200">
        <v>14</v>
      </c>
      <c r="N95" s="200">
        <v>0</v>
      </c>
      <c r="O95" s="201">
        <v>0</v>
      </c>
      <c r="P95" s="230">
        <v>2201</v>
      </c>
      <c r="Q95" s="197">
        <v>0.2</v>
      </c>
      <c r="R95" s="195" t="s">
        <v>227</v>
      </c>
      <c r="S95" s="195" t="s">
        <v>365</v>
      </c>
    </row>
    <row r="96" spans="1:19" s="195" customFormat="1" ht="43.2" x14ac:dyDescent="0.3">
      <c r="A96" s="194">
        <v>42911</v>
      </c>
      <c r="B96" s="391" t="s">
        <v>354</v>
      </c>
      <c r="C96" s="195" t="s">
        <v>353</v>
      </c>
      <c r="D96" s="195" t="s">
        <v>237</v>
      </c>
      <c r="E96" s="195" t="s">
        <v>261</v>
      </c>
      <c r="F96" s="196">
        <v>68</v>
      </c>
      <c r="G96" s="195" t="s">
        <v>262</v>
      </c>
      <c r="H96" s="195" t="s">
        <v>355</v>
      </c>
      <c r="I96" s="198"/>
      <c r="J96" s="198"/>
      <c r="L96" s="199">
        <v>0</v>
      </c>
      <c r="M96" s="200">
        <v>0</v>
      </c>
      <c r="N96" s="200">
        <v>0</v>
      </c>
      <c r="O96" s="201">
        <v>0</v>
      </c>
      <c r="P96" s="456">
        <v>378</v>
      </c>
      <c r="Q96" s="197">
        <v>6</v>
      </c>
      <c r="R96" s="195" t="s">
        <v>227</v>
      </c>
      <c r="S96" s="195" t="s">
        <v>430</v>
      </c>
    </row>
    <row r="97" spans="1:19" s="195" customFormat="1" x14ac:dyDescent="0.3">
      <c r="A97" s="194">
        <v>42911</v>
      </c>
      <c r="B97" s="391" t="s">
        <v>357</v>
      </c>
      <c r="C97" s="195" t="s">
        <v>353</v>
      </c>
      <c r="D97" s="195" t="s">
        <v>351</v>
      </c>
      <c r="E97" s="195" t="s">
        <v>455</v>
      </c>
      <c r="F97" s="196">
        <v>67</v>
      </c>
      <c r="G97" s="195" t="s">
        <v>272</v>
      </c>
      <c r="H97" s="195" t="s">
        <v>243</v>
      </c>
      <c r="I97" s="198"/>
      <c r="J97" s="198"/>
      <c r="L97" s="199">
        <v>21.6</v>
      </c>
      <c r="M97" s="200">
        <v>4.2</v>
      </c>
      <c r="N97" s="200">
        <v>0</v>
      </c>
      <c r="O97" s="201">
        <v>0</v>
      </c>
      <c r="P97" s="457"/>
      <c r="Q97" s="197">
        <v>0.6</v>
      </c>
      <c r="R97" s="195" t="s">
        <v>227</v>
      </c>
      <c r="S97" s="195" t="s">
        <v>356</v>
      </c>
    </row>
    <row r="98" spans="1:19" s="195" customFormat="1" x14ac:dyDescent="0.3">
      <c r="A98" s="194">
        <v>42911</v>
      </c>
      <c r="B98" s="391" t="s">
        <v>358</v>
      </c>
      <c r="C98" s="195" t="s">
        <v>353</v>
      </c>
      <c r="D98" s="195" t="s">
        <v>95</v>
      </c>
      <c r="E98" s="195" t="s">
        <v>225</v>
      </c>
      <c r="F98" s="196">
        <v>63</v>
      </c>
      <c r="G98" s="195" t="s">
        <v>272</v>
      </c>
      <c r="H98" s="195" t="s">
        <v>93</v>
      </c>
      <c r="I98" s="198"/>
      <c r="J98" s="198"/>
      <c r="L98" s="199">
        <v>0</v>
      </c>
      <c r="M98" s="200">
        <v>0</v>
      </c>
      <c r="N98" s="200">
        <v>0</v>
      </c>
      <c r="O98" s="201">
        <v>0</v>
      </c>
      <c r="P98" s="458"/>
      <c r="Q98" s="197">
        <v>13</v>
      </c>
      <c r="R98" s="195" t="s">
        <v>227</v>
      </c>
    </row>
    <row r="99" spans="1:19" s="195" customFormat="1" ht="28.8" x14ac:dyDescent="0.3">
      <c r="A99" s="194">
        <v>42914</v>
      </c>
      <c r="B99" s="391" t="s">
        <v>366</v>
      </c>
      <c r="C99" s="195" t="s">
        <v>353</v>
      </c>
      <c r="D99" s="195" t="s">
        <v>255</v>
      </c>
      <c r="E99" s="195" t="s">
        <v>250</v>
      </c>
      <c r="F99" s="196">
        <v>60</v>
      </c>
      <c r="G99" s="195" t="s">
        <v>226</v>
      </c>
      <c r="H99" s="195" t="s">
        <v>243</v>
      </c>
      <c r="I99" s="198">
        <v>12.9</v>
      </c>
      <c r="J99" s="198"/>
      <c r="L99" s="199">
        <v>25.6</v>
      </c>
      <c r="M99" s="200">
        <v>7.2</v>
      </c>
      <c r="N99" s="200">
        <v>0</v>
      </c>
      <c r="O99" s="201">
        <v>0</v>
      </c>
      <c r="P99" s="230">
        <v>509</v>
      </c>
      <c r="Q99" s="197">
        <v>0.5</v>
      </c>
      <c r="R99" s="195" t="s">
        <v>227</v>
      </c>
    </row>
    <row r="100" spans="1:19" s="195" customFormat="1" ht="28.8" x14ac:dyDescent="0.3">
      <c r="A100" s="194">
        <v>42915</v>
      </c>
      <c r="B100" s="391" t="s">
        <v>368</v>
      </c>
      <c r="C100" s="195" t="s">
        <v>353</v>
      </c>
      <c r="D100" s="195" t="s">
        <v>260</v>
      </c>
      <c r="E100" s="195" t="s">
        <v>225</v>
      </c>
      <c r="F100" s="196">
        <v>58</v>
      </c>
      <c r="G100" s="195" t="s">
        <v>226</v>
      </c>
      <c r="H100" s="195" t="s">
        <v>96</v>
      </c>
      <c r="I100" s="198"/>
      <c r="J100" s="198"/>
      <c r="L100" s="199">
        <v>10.8</v>
      </c>
      <c r="M100" s="200">
        <v>1</v>
      </c>
      <c r="N100" s="200">
        <v>0</v>
      </c>
      <c r="O100" s="201">
        <v>0</v>
      </c>
      <c r="P100" s="456">
        <v>76</v>
      </c>
      <c r="Q100" s="197">
        <v>3.5</v>
      </c>
      <c r="R100" s="195" t="s">
        <v>227</v>
      </c>
    </row>
    <row r="101" spans="1:19" s="195" customFormat="1" x14ac:dyDescent="0.3">
      <c r="A101" s="194">
        <v>42915</v>
      </c>
      <c r="B101" s="391" t="s">
        <v>369</v>
      </c>
      <c r="C101" s="195" t="s">
        <v>239</v>
      </c>
      <c r="D101" s="195" t="s">
        <v>351</v>
      </c>
      <c r="E101" s="195" t="s">
        <v>225</v>
      </c>
      <c r="F101" s="196">
        <v>59</v>
      </c>
      <c r="G101" s="195" t="s">
        <v>226</v>
      </c>
      <c r="H101" s="195" t="s">
        <v>243</v>
      </c>
      <c r="I101" s="198"/>
      <c r="J101" s="198"/>
      <c r="L101" s="199">
        <v>3.6</v>
      </c>
      <c r="M101" s="200">
        <v>0.5</v>
      </c>
      <c r="N101" s="200">
        <v>0</v>
      </c>
      <c r="O101" s="201">
        <v>0</v>
      </c>
      <c r="P101" s="457"/>
      <c r="Q101" s="197">
        <v>0.7</v>
      </c>
      <c r="R101" s="195" t="s">
        <v>227</v>
      </c>
      <c r="S101" s="195" t="s">
        <v>386</v>
      </c>
    </row>
    <row r="102" spans="1:19" s="195" customFormat="1" x14ac:dyDescent="0.3">
      <c r="A102" s="194"/>
      <c r="F102" s="196"/>
      <c r="I102" s="198"/>
      <c r="J102" s="198"/>
      <c r="L102" s="199"/>
      <c r="M102" s="200"/>
      <c r="N102" s="200"/>
      <c r="O102" s="201"/>
      <c r="P102" s="230"/>
      <c r="Q102" s="197"/>
    </row>
    <row r="103" spans="1:19" s="195" customFormat="1" x14ac:dyDescent="0.3">
      <c r="A103" s="194"/>
      <c r="F103" s="196"/>
      <c r="I103" s="198"/>
      <c r="J103" s="198"/>
      <c r="L103" s="199"/>
      <c r="M103" s="200"/>
      <c r="N103" s="200"/>
      <c r="O103" s="201"/>
      <c r="P103" s="230"/>
      <c r="Q103" s="197"/>
    </row>
    <row r="104" spans="1:19" s="195" customFormat="1" x14ac:dyDescent="0.3">
      <c r="A104" s="194"/>
      <c r="C104" s="72" t="s">
        <v>156</v>
      </c>
      <c r="D104" s="180"/>
      <c r="E104" s="180"/>
      <c r="F104" s="180">
        <f>COUNTIF(R90:R103,"*áno*")</f>
        <v>12</v>
      </c>
      <c r="I104" s="198"/>
      <c r="J104" s="198"/>
      <c r="L104" s="199"/>
      <c r="M104" s="200"/>
      <c r="N104" s="200"/>
      <c r="O104" s="201"/>
      <c r="P104" s="230"/>
      <c r="Q104" s="197"/>
    </row>
    <row r="105" spans="1:19" s="195" customFormat="1" x14ac:dyDescent="0.3">
      <c r="A105" s="194"/>
      <c r="C105" s="72" t="s">
        <v>157</v>
      </c>
      <c r="D105" s="180"/>
      <c r="E105" s="180"/>
      <c r="F105" s="180">
        <f>COUNTIF(D90:D103,"*w*")</f>
        <v>8</v>
      </c>
      <c r="I105" s="198"/>
      <c r="J105" s="198"/>
      <c r="L105" s="199"/>
      <c r="M105" s="200"/>
      <c r="N105" s="200"/>
      <c r="O105" s="201"/>
      <c r="P105" s="230"/>
      <c r="Q105" s="197"/>
    </row>
    <row r="106" spans="1:19" s="195" customFormat="1" x14ac:dyDescent="0.3">
      <c r="A106" s="194"/>
      <c r="C106" s="72" t="s">
        <v>158</v>
      </c>
      <c r="D106" s="180"/>
      <c r="E106" s="180"/>
      <c r="F106" s="180">
        <f>COUNTIF(D90:D103,"*P*")</f>
        <v>7</v>
      </c>
      <c r="I106" s="198"/>
      <c r="J106" s="198"/>
      <c r="L106" s="199"/>
      <c r="M106" s="200"/>
      <c r="N106" s="200"/>
      <c r="O106" s="201"/>
      <c r="P106" s="230"/>
      <c r="Q106" s="197"/>
    </row>
    <row r="107" spans="1:19" s="195" customFormat="1" x14ac:dyDescent="0.3">
      <c r="A107" s="194"/>
      <c r="C107" s="72" t="s">
        <v>159</v>
      </c>
      <c r="D107" s="180"/>
      <c r="E107" s="180"/>
      <c r="F107" s="180">
        <f>COUNTIF(D90:D103,"*L*")</f>
        <v>3</v>
      </c>
      <c r="I107" s="198"/>
      <c r="J107" s="198"/>
      <c r="L107" s="199"/>
      <c r="M107" s="200"/>
      <c r="N107" s="200"/>
      <c r="O107" s="201"/>
      <c r="P107" s="230"/>
      <c r="Q107" s="197"/>
    </row>
    <row r="108" spans="1:19" s="195" customFormat="1" x14ac:dyDescent="0.3">
      <c r="A108" s="194"/>
      <c r="C108" s="72" t="s">
        <v>160</v>
      </c>
      <c r="D108" s="180"/>
      <c r="E108" s="180"/>
      <c r="F108" s="180">
        <f>COUNTIF(D90:D103,"*V*")</f>
        <v>2</v>
      </c>
      <c r="I108" s="198"/>
      <c r="J108" s="198"/>
      <c r="L108" s="199"/>
      <c r="M108" s="200"/>
      <c r="N108" s="200"/>
      <c r="O108" s="201"/>
      <c r="P108" s="230"/>
      <c r="Q108" s="197"/>
    </row>
    <row r="109" spans="1:19" s="195" customFormat="1" x14ac:dyDescent="0.3">
      <c r="A109" s="194"/>
      <c r="C109" s="72"/>
      <c r="D109" s="180"/>
      <c r="E109" s="180"/>
      <c r="F109" s="180"/>
      <c r="I109" s="198"/>
      <c r="J109" s="198"/>
      <c r="L109" s="199"/>
      <c r="M109" s="200"/>
      <c r="N109" s="200"/>
      <c r="O109" s="201"/>
      <c r="P109" s="230"/>
      <c r="Q109" s="197"/>
    </row>
    <row r="110" spans="1:19" s="195" customFormat="1" x14ac:dyDescent="0.3">
      <c r="A110" s="194"/>
      <c r="C110" s="72" t="s">
        <v>161</v>
      </c>
      <c r="D110" s="180"/>
      <c r="E110" s="180"/>
      <c r="F110" s="180">
        <f>COUNTIF(D90:D103,"*D*")</f>
        <v>10</v>
      </c>
      <c r="I110" s="198"/>
      <c r="J110" s="198"/>
      <c r="L110" s="199"/>
      <c r="M110" s="200"/>
      <c r="N110" s="200"/>
      <c r="O110" s="201"/>
      <c r="P110" s="230"/>
      <c r="Q110" s="197"/>
    </row>
    <row r="111" spans="1:19" s="195" customFormat="1" x14ac:dyDescent="0.3">
      <c r="A111" s="194"/>
      <c r="C111" s="72" t="s">
        <v>162</v>
      </c>
      <c r="D111" s="180"/>
      <c r="E111" s="180"/>
      <c r="F111" s="180">
        <f>COUNTIF(D90:D103,"*S*")</f>
        <v>0</v>
      </c>
      <c r="I111" s="198"/>
      <c r="J111" s="198"/>
      <c r="L111" s="199"/>
      <c r="M111" s="200"/>
      <c r="N111" s="200"/>
      <c r="O111" s="201"/>
      <c r="P111" s="230"/>
      <c r="Q111" s="197"/>
    </row>
    <row r="112" spans="1:19" s="195" customFormat="1" x14ac:dyDescent="0.3">
      <c r="A112" s="194"/>
      <c r="C112" s="72" t="s">
        <v>163</v>
      </c>
      <c r="D112" s="180"/>
      <c r="E112" s="180"/>
      <c r="F112" s="180">
        <f>COUNTIF(D90:D103,"*K*")</f>
        <v>0</v>
      </c>
      <c r="I112" s="198"/>
      <c r="J112" s="198"/>
      <c r="L112" s="199"/>
      <c r="M112" s="200"/>
      <c r="N112" s="200"/>
      <c r="O112" s="201"/>
      <c r="P112" s="230"/>
      <c r="Q112" s="197"/>
    </row>
    <row r="113" spans="1:19" s="195" customFormat="1" ht="15" thickBot="1" x14ac:dyDescent="0.35">
      <c r="A113" s="194"/>
      <c r="C113" s="207" t="s">
        <v>164</v>
      </c>
      <c r="F113" s="195">
        <f>COUNTIF(D90:D103,"*Z*")</f>
        <v>10</v>
      </c>
      <c r="I113" s="198"/>
      <c r="J113" s="198"/>
      <c r="L113" s="199"/>
      <c r="M113" s="200"/>
      <c r="N113" s="200"/>
      <c r="O113" s="201"/>
      <c r="P113" s="230"/>
      <c r="Q113" s="197"/>
    </row>
    <row r="114" spans="1:19" s="119" customFormat="1" ht="15" thickBot="1" x14ac:dyDescent="0.35">
      <c r="A114" s="212" t="s">
        <v>127</v>
      </c>
      <c r="F114" s="213"/>
      <c r="I114" s="215"/>
      <c r="J114" s="215"/>
      <c r="L114" s="216"/>
      <c r="M114" s="217"/>
      <c r="N114" s="217"/>
      <c r="O114" s="218"/>
      <c r="P114" s="231"/>
      <c r="Q114" s="214"/>
    </row>
    <row r="115" spans="1:19" s="195" customFormat="1" ht="28.8" x14ac:dyDescent="0.3">
      <c r="A115" s="194">
        <v>42921</v>
      </c>
      <c r="B115" s="195" t="s">
        <v>373</v>
      </c>
      <c r="C115" s="195" t="s">
        <v>223</v>
      </c>
      <c r="D115" s="195" t="s">
        <v>255</v>
      </c>
      <c r="E115" s="195" t="s">
        <v>276</v>
      </c>
      <c r="F115" s="196">
        <v>64</v>
      </c>
      <c r="G115" s="195" t="s">
        <v>262</v>
      </c>
      <c r="H115" s="195" t="s">
        <v>243</v>
      </c>
      <c r="I115" s="198">
        <v>11.1</v>
      </c>
      <c r="J115" s="198">
        <v>7.5</v>
      </c>
      <c r="K115" s="195" t="s">
        <v>45</v>
      </c>
      <c r="L115" s="199">
        <v>21.6</v>
      </c>
      <c r="M115" s="200">
        <v>7.2</v>
      </c>
      <c r="N115" s="200">
        <v>0</v>
      </c>
      <c r="O115" s="201">
        <v>0</v>
      </c>
      <c r="P115" s="230">
        <v>120</v>
      </c>
      <c r="Q115" s="197">
        <v>1.8</v>
      </c>
      <c r="R115" s="195" t="s">
        <v>227</v>
      </c>
      <c r="S115" s="195" t="s">
        <v>375</v>
      </c>
    </row>
    <row r="116" spans="1:19" s="195" customFormat="1" ht="28.8" x14ac:dyDescent="0.3">
      <c r="A116" s="194">
        <v>42921</v>
      </c>
      <c r="B116" s="195" t="s">
        <v>374</v>
      </c>
      <c r="C116" s="195" t="s">
        <v>223</v>
      </c>
      <c r="D116" s="195" t="s">
        <v>351</v>
      </c>
      <c r="E116" s="195" t="s">
        <v>225</v>
      </c>
      <c r="F116" s="196">
        <v>52</v>
      </c>
      <c r="G116" s="195" t="s">
        <v>274</v>
      </c>
      <c r="H116" s="195" t="s">
        <v>243</v>
      </c>
      <c r="I116" s="198"/>
      <c r="J116" s="198"/>
      <c r="L116" s="199">
        <v>7.2</v>
      </c>
      <c r="M116" s="200">
        <v>4.8</v>
      </c>
      <c r="N116" s="200">
        <v>0</v>
      </c>
      <c r="O116" s="201">
        <v>0</v>
      </c>
      <c r="P116" s="230">
        <v>61</v>
      </c>
      <c r="Q116" s="197">
        <v>2</v>
      </c>
      <c r="R116" s="195" t="s">
        <v>227</v>
      </c>
    </row>
    <row r="117" spans="1:19" s="195" customFormat="1" ht="28.8" x14ac:dyDescent="0.3">
      <c r="A117" s="194">
        <v>42924</v>
      </c>
      <c r="B117" s="195" t="s">
        <v>379</v>
      </c>
      <c r="C117" s="195" t="s">
        <v>376</v>
      </c>
      <c r="D117" s="195" t="s">
        <v>377</v>
      </c>
      <c r="E117" s="195" t="s">
        <v>261</v>
      </c>
      <c r="F117" s="196">
        <v>63</v>
      </c>
      <c r="G117" s="195" t="s">
        <v>262</v>
      </c>
      <c r="H117" s="195" t="s">
        <v>84</v>
      </c>
      <c r="I117" s="198"/>
      <c r="J117" s="198"/>
      <c r="L117" s="199">
        <v>14.4</v>
      </c>
      <c r="M117" s="200">
        <v>2.6</v>
      </c>
      <c r="N117" s="200">
        <v>0</v>
      </c>
      <c r="O117" s="201">
        <v>0</v>
      </c>
      <c r="P117" s="230">
        <v>71</v>
      </c>
      <c r="Q117" s="197">
        <v>3.8</v>
      </c>
      <c r="R117" s="195" t="s">
        <v>227</v>
      </c>
      <c r="S117" s="195" t="s">
        <v>378</v>
      </c>
    </row>
    <row r="118" spans="1:19" s="195" customFormat="1" ht="28.8" x14ac:dyDescent="0.3">
      <c r="A118" s="194">
        <v>42924</v>
      </c>
      <c r="B118" s="195" t="s">
        <v>380</v>
      </c>
      <c r="C118" s="195" t="s">
        <v>270</v>
      </c>
      <c r="D118" s="195" t="s">
        <v>381</v>
      </c>
      <c r="E118" s="195" t="s">
        <v>276</v>
      </c>
      <c r="F118" s="196">
        <v>61</v>
      </c>
      <c r="G118" s="195" t="s">
        <v>262</v>
      </c>
      <c r="H118" s="195" t="s">
        <v>95</v>
      </c>
      <c r="I118" s="198">
        <v>10.8</v>
      </c>
      <c r="J118" s="198">
        <v>6.8</v>
      </c>
      <c r="K118" s="195" t="s">
        <v>45</v>
      </c>
      <c r="L118" s="199">
        <v>14.4</v>
      </c>
      <c r="M118" s="200">
        <v>2.2999999999999998</v>
      </c>
      <c r="N118" s="200">
        <v>0</v>
      </c>
      <c r="O118" s="201">
        <v>0</v>
      </c>
      <c r="P118" s="230">
        <v>10</v>
      </c>
      <c r="Q118" s="197">
        <v>10</v>
      </c>
      <c r="R118" s="195" t="s">
        <v>227</v>
      </c>
      <c r="S118" s="195" t="s">
        <v>383</v>
      </c>
    </row>
    <row r="119" spans="1:19" s="195" customFormat="1" ht="28.8" x14ac:dyDescent="0.3">
      <c r="A119" s="194">
        <v>42926</v>
      </c>
      <c r="B119" s="195" t="s">
        <v>387</v>
      </c>
      <c r="C119" s="195" t="s">
        <v>353</v>
      </c>
      <c r="D119" s="195" t="s">
        <v>260</v>
      </c>
      <c r="E119" s="195" t="s">
        <v>250</v>
      </c>
      <c r="F119" s="196">
        <v>54</v>
      </c>
      <c r="G119" s="195" t="s">
        <v>272</v>
      </c>
      <c r="H119" s="195" t="s">
        <v>47</v>
      </c>
      <c r="I119" s="198"/>
      <c r="J119" s="198"/>
      <c r="L119" s="199">
        <v>10.8</v>
      </c>
      <c r="M119" s="200">
        <v>4.5999999999999996</v>
      </c>
      <c r="N119" s="200">
        <v>0</v>
      </c>
      <c r="O119" s="201">
        <v>0</v>
      </c>
      <c r="P119" s="230">
        <v>2</v>
      </c>
      <c r="Q119" s="197">
        <v>10.6</v>
      </c>
      <c r="R119" s="195" t="s">
        <v>227</v>
      </c>
    </row>
    <row r="120" spans="1:19" s="195" customFormat="1" x14ac:dyDescent="0.3">
      <c r="A120" s="194">
        <v>42927</v>
      </c>
      <c r="B120" s="195" t="s">
        <v>388</v>
      </c>
      <c r="C120" s="195" t="s">
        <v>353</v>
      </c>
      <c r="D120" s="195" t="s">
        <v>237</v>
      </c>
      <c r="E120" s="195" t="s">
        <v>225</v>
      </c>
      <c r="F120" s="196">
        <v>59</v>
      </c>
      <c r="G120" s="195" t="s">
        <v>272</v>
      </c>
      <c r="H120" s="195" t="s">
        <v>46</v>
      </c>
      <c r="I120" s="198"/>
      <c r="J120" s="198"/>
      <c r="L120" s="199">
        <v>0</v>
      </c>
      <c r="M120" s="200">
        <v>0</v>
      </c>
      <c r="N120" s="200">
        <v>0</v>
      </c>
      <c r="O120" s="201">
        <v>0</v>
      </c>
      <c r="P120" s="230">
        <v>3</v>
      </c>
      <c r="Q120" s="197">
        <v>3.9</v>
      </c>
      <c r="R120" s="195" t="s">
        <v>227</v>
      </c>
    </row>
    <row r="121" spans="1:19" s="195" customFormat="1" ht="28.8" x14ac:dyDescent="0.3">
      <c r="A121" s="194">
        <v>42928</v>
      </c>
      <c r="B121" s="204" t="s">
        <v>391</v>
      </c>
      <c r="C121" s="195" t="s">
        <v>270</v>
      </c>
      <c r="D121" s="195" t="s">
        <v>255</v>
      </c>
      <c r="E121" s="195" t="s">
        <v>250</v>
      </c>
      <c r="F121" s="196">
        <v>57</v>
      </c>
      <c r="G121" s="195" t="s">
        <v>272</v>
      </c>
      <c r="H121" s="195" t="s">
        <v>243</v>
      </c>
      <c r="I121" s="198"/>
      <c r="J121" s="198"/>
      <c r="L121" s="199">
        <v>39.6</v>
      </c>
      <c r="M121" s="200">
        <v>7.2</v>
      </c>
      <c r="N121" s="200">
        <v>0</v>
      </c>
      <c r="O121" s="201">
        <v>0</v>
      </c>
      <c r="P121" s="230">
        <v>13</v>
      </c>
      <c r="Q121" s="197">
        <v>2.9</v>
      </c>
      <c r="R121" s="195" t="s">
        <v>227</v>
      </c>
    </row>
    <row r="122" spans="1:19" s="195" customFormat="1" ht="28.8" x14ac:dyDescent="0.3">
      <c r="A122" s="194">
        <v>42934</v>
      </c>
      <c r="B122" s="204" t="s">
        <v>393</v>
      </c>
      <c r="C122" s="195" t="s">
        <v>399</v>
      </c>
      <c r="D122" s="195" t="s">
        <v>224</v>
      </c>
      <c r="E122" s="195" t="s">
        <v>225</v>
      </c>
      <c r="F122" s="196">
        <v>58</v>
      </c>
      <c r="G122" s="195" t="s">
        <v>242</v>
      </c>
      <c r="H122" s="195" t="s">
        <v>46</v>
      </c>
      <c r="I122" s="198"/>
      <c r="J122" s="198"/>
      <c r="L122" s="199">
        <v>0</v>
      </c>
      <c r="M122" s="200">
        <v>0</v>
      </c>
      <c r="N122" s="200">
        <v>0</v>
      </c>
      <c r="O122" s="201">
        <v>0</v>
      </c>
      <c r="P122" s="230">
        <v>8</v>
      </c>
      <c r="Q122" s="197">
        <v>7.6</v>
      </c>
      <c r="R122" s="195" t="s">
        <v>227</v>
      </c>
    </row>
    <row r="123" spans="1:19" s="195" customFormat="1" ht="28.8" x14ac:dyDescent="0.3">
      <c r="A123" s="194">
        <v>42937</v>
      </c>
      <c r="B123" s="204" t="s">
        <v>398</v>
      </c>
      <c r="C123" s="195" t="s">
        <v>395</v>
      </c>
      <c r="D123" s="195" t="s">
        <v>396</v>
      </c>
      <c r="E123" s="195" t="s">
        <v>276</v>
      </c>
      <c r="F123" s="196">
        <v>64</v>
      </c>
      <c r="G123" s="195" t="s">
        <v>272</v>
      </c>
      <c r="H123" s="195" t="s">
        <v>46</v>
      </c>
      <c r="I123" s="198">
        <v>9.8000000000000007</v>
      </c>
      <c r="J123" s="198">
        <v>7.3</v>
      </c>
      <c r="L123" s="199">
        <v>0</v>
      </c>
      <c r="M123" s="200">
        <v>0</v>
      </c>
      <c r="N123" s="200">
        <v>0</v>
      </c>
      <c r="O123" s="201">
        <v>0</v>
      </c>
      <c r="P123" s="230">
        <v>627</v>
      </c>
      <c r="Q123" s="197">
        <v>3.3</v>
      </c>
      <c r="R123" s="195" t="s">
        <v>227</v>
      </c>
      <c r="S123" s="195" t="s">
        <v>397</v>
      </c>
    </row>
    <row r="124" spans="1:19" s="195" customFormat="1" ht="28.8" x14ac:dyDescent="0.3">
      <c r="A124" s="194">
        <v>42939</v>
      </c>
      <c r="B124" s="204" t="s">
        <v>404</v>
      </c>
      <c r="C124" s="195" t="s">
        <v>395</v>
      </c>
      <c r="D124" s="195" t="s">
        <v>255</v>
      </c>
      <c r="E124" s="195" t="s">
        <v>261</v>
      </c>
      <c r="F124" s="196">
        <v>68</v>
      </c>
      <c r="G124" s="195" t="s">
        <v>242</v>
      </c>
      <c r="H124" s="195" t="s">
        <v>47</v>
      </c>
      <c r="I124" s="198"/>
      <c r="J124" s="198"/>
      <c r="L124" s="199">
        <v>3.6</v>
      </c>
      <c r="M124" s="200">
        <v>0.6</v>
      </c>
      <c r="N124" s="200">
        <v>0</v>
      </c>
      <c r="O124" s="201">
        <v>0</v>
      </c>
      <c r="P124" s="230">
        <v>454</v>
      </c>
      <c r="Q124" s="197">
        <v>1.9</v>
      </c>
      <c r="R124" s="195" t="s">
        <v>227</v>
      </c>
    </row>
    <row r="125" spans="1:19" s="195" customFormat="1" ht="28.8" x14ac:dyDescent="0.3">
      <c r="A125" s="194">
        <v>42940</v>
      </c>
      <c r="B125" s="204" t="s">
        <v>401</v>
      </c>
      <c r="C125" s="195" t="s">
        <v>395</v>
      </c>
      <c r="D125" s="195" t="s">
        <v>255</v>
      </c>
      <c r="E125" s="195" t="s">
        <v>250</v>
      </c>
      <c r="F125" s="196">
        <v>59</v>
      </c>
      <c r="G125" s="195" t="s">
        <v>226</v>
      </c>
      <c r="H125" s="195" t="s">
        <v>243</v>
      </c>
      <c r="I125" s="198">
        <v>7.5</v>
      </c>
      <c r="J125" s="198">
        <v>5.4</v>
      </c>
      <c r="K125" s="195" t="s">
        <v>43</v>
      </c>
      <c r="L125" s="199">
        <v>18</v>
      </c>
      <c r="M125" s="200">
        <v>14.5</v>
      </c>
      <c r="N125" s="200">
        <v>0</v>
      </c>
      <c r="O125" s="201">
        <v>0</v>
      </c>
      <c r="P125" s="230">
        <v>500</v>
      </c>
      <c r="Q125" s="197">
        <v>1</v>
      </c>
      <c r="R125" s="195" t="s">
        <v>227</v>
      </c>
      <c r="S125" s="195" t="s">
        <v>400</v>
      </c>
    </row>
    <row r="127" spans="1:19" s="195" customFormat="1" x14ac:dyDescent="0.3">
      <c r="A127" s="194"/>
      <c r="B127" s="204"/>
      <c r="F127" s="196"/>
      <c r="I127" s="198"/>
      <c r="J127" s="198"/>
      <c r="L127" s="199"/>
      <c r="M127" s="200"/>
      <c r="N127" s="200"/>
      <c r="O127" s="201"/>
      <c r="P127" s="230"/>
      <c r="Q127" s="197"/>
    </row>
    <row r="128" spans="1:19" s="195" customFormat="1" x14ac:dyDescent="0.3">
      <c r="A128" s="194"/>
      <c r="C128" s="72" t="s">
        <v>156</v>
      </c>
      <c r="D128" s="180"/>
      <c r="E128" s="180"/>
      <c r="F128" s="180">
        <f>COUNTIF(R115:R127,"*áno*")</f>
        <v>11</v>
      </c>
      <c r="I128" s="198"/>
      <c r="J128" s="198"/>
      <c r="L128" s="199"/>
      <c r="M128" s="200"/>
      <c r="N128" s="200"/>
      <c r="O128" s="201"/>
      <c r="P128" s="230"/>
      <c r="Q128" s="197"/>
    </row>
    <row r="129" spans="1:19" s="195" customFormat="1" x14ac:dyDescent="0.3">
      <c r="A129" s="194"/>
      <c r="C129" s="72" t="s">
        <v>157</v>
      </c>
      <c r="D129" s="180"/>
      <c r="E129" s="180"/>
      <c r="F129" s="180">
        <f>COUNTIF(D115:D127,"*w*")</f>
        <v>8</v>
      </c>
      <c r="I129" s="198"/>
      <c r="J129" s="198"/>
      <c r="L129" s="199"/>
      <c r="M129" s="200"/>
      <c r="N129" s="200"/>
      <c r="O129" s="201"/>
      <c r="P129" s="230"/>
      <c r="Q129" s="197"/>
    </row>
    <row r="130" spans="1:19" s="195" customFormat="1" x14ac:dyDescent="0.3">
      <c r="A130" s="194"/>
      <c r="C130" s="72" t="s">
        <v>158</v>
      </c>
      <c r="D130" s="180"/>
      <c r="E130" s="180"/>
      <c r="F130" s="180">
        <f>COUNTIF(D115:D127,"*P*")</f>
        <v>5</v>
      </c>
      <c r="I130" s="198"/>
      <c r="J130" s="198"/>
      <c r="L130" s="199"/>
      <c r="M130" s="200"/>
      <c r="N130" s="200"/>
      <c r="O130" s="201"/>
      <c r="P130" s="230"/>
      <c r="Q130" s="197"/>
    </row>
    <row r="131" spans="1:19" s="195" customFormat="1" x14ac:dyDescent="0.3">
      <c r="A131" s="194"/>
      <c r="C131" s="72" t="s">
        <v>159</v>
      </c>
      <c r="D131" s="180"/>
      <c r="E131" s="180"/>
      <c r="F131" s="180">
        <f>COUNTIF(D115:D127,"*L*")</f>
        <v>2</v>
      </c>
      <c r="I131" s="198"/>
      <c r="J131" s="198"/>
      <c r="L131" s="199"/>
      <c r="M131" s="200"/>
      <c r="N131" s="200"/>
      <c r="O131" s="201"/>
      <c r="P131" s="230"/>
      <c r="Q131" s="197"/>
    </row>
    <row r="132" spans="1:19" s="195" customFormat="1" x14ac:dyDescent="0.3">
      <c r="A132" s="194"/>
      <c r="C132" s="72" t="s">
        <v>160</v>
      </c>
      <c r="D132" s="180"/>
      <c r="E132" s="180"/>
      <c r="F132" s="180">
        <f>COUNTIF(D115:D127,"*V*")</f>
        <v>4</v>
      </c>
      <c r="I132" s="198"/>
      <c r="J132" s="198"/>
      <c r="L132" s="199"/>
      <c r="M132" s="200"/>
      <c r="N132" s="200"/>
      <c r="O132" s="201"/>
      <c r="P132" s="230"/>
      <c r="Q132" s="197"/>
    </row>
    <row r="133" spans="1:19" s="195" customFormat="1" x14ac:dyDescent="0.3">
      <c r="A133" s="194"/>
      <c r="C133" s="72"/>
      <c r="D133" s="180"/>
      <c r="E133" s="180"/>
      <c r="F133" s="180"/>
      <c r="I133" s="198"/>
      <c r="J133" s="198"/>
      <c r="L133" s="199"/>
      <c r="M133" s="200"/>
      <c r="N133" s="200"/>
      <c r="O133" s="201"/>
      <c r="P133" s="230"/>
      <c r="Q133" s="197"/>
    </row>
    <row r="134" spans="1:19" s="195" customFormat="1" x14ac:dyDescent="0.3">
      <c r="A134" s="194"/>
      <c r="C134" s="72" t="s">
        <v>161</v>
      </c>
      <c r="D134" s="180"/>
      <c r="E134" s="180"/>
      <c r="F134" s="180">
        <f>COUNTIF(D115:D127,"*D*")</f>
        <v>9</v>
      </c>
      <c r="I134" s="198"/>
      <c r="J134" s="198"/>
      <c r="L134" s="199"/>
      <c r="M134" s="200"/>
      <c r="N134" s="200"/>
      <c r="O134" s="201"/>
      <c r="P134" s="230"/>
      <c r="Q134" s="197"/>
    </row>
    <row r="135" spans="1:19" s="195" customFormat="1" x14ac:dyDescent="0.3">
      <c r="A135" s="194"/>
      <c r="C135" s="72" t="s">
        <v>162</v>
      </c>
      <c r="D135" s="180"/>
      <c r="E135" s="180"/>
      <c r="F135" s="180">
        <f>COUNTIF(D115:D127,"*S*")</f>
        <v>0</v>
      </c>
      <c r="I135" s="198"/>
      <c r="J135" s="198"/>
      <c r="L135" s="199"/>
      <c r="M135" s="200"/>
      <c r="N135" s="200"/>
      <c r="O135" s="201"/>
      <c r="P135" s="230"/>
      <c r="Q135" s="197"/>
    </row>
    <row r="136" spans="1:19" s="195" customFormat="1" x14ac:dyDescent="0.3">
      <c r="A136" s="194"/>
      <c r="C136" s="72" t="s">
        <v>163</v>
      </c>
      <c r="D136" s="180"/>
      <c r="E136" s="180"/>
      <c r="F136" s="180">
        <f>COUNTIF(D115:D127,"*K*")</f>
        <v>0</v>
      </c>
      <c r="I136" s="198"/>
      <c r="J136" s="198"/>
      <c r="L136" s="199"/>
      <c r="M136" s="200"/>
      <c r="N136" s="200"/>
      <c r="O136" s="201"/>
      <c r="P136" s="230"/>
      <c r="Q136" s="197"/>
    </row>
    <row r="137" spans="1:19" s="195" customFormat="1" x14ac:dyDescent="0.3">
      <c r="A137" s="194"/>
      <c r="C137" s="72" t="s">
        <v>164</v>
      </c>
      <c r="D137" s="180"/>
      <c r="E137" s="180"/>
      <c r="F137" s="180">
        <f>COUNTIF(D115:D127,"*Z*")</f>
        <v>8</v>
      </c>
      <c r="I137" s="198"/>
      <c r="J137" s="198"/>
      <c r="L137" s="199"/>
      <c r="M137" s="200"/>
      <c r="N137" s="200"/>
      <c r="O137" s="201"/>
      <c r="P137" s="230"/>
      <c r="Q137" s="197"/>
    </row>
    <row r="138" spans="1:19" s="195" customFormat="1" x14ac:dyDescent="0.3">
      <c r="A138" s="203" t="s">
        <v>129</v>
      </c>
      <c r="F138" s="196"/>
      <c r="I138" s="198"/>
      <c r="J138" s="198"/>
      <c r="L138" s="199"/>
      <c r="M138" s="200"/>
      <c r="N138" s="200"/>
      <c r="O138" s="201"/>
      <c r="P138" s="230"/>
      <c r="Q138" s="197"/>
    </row>
    <row r="139" spans="1:19" s="195" customFormat="1" ht="28.8" x14ac:dyDescent="0.3">
      <c r="A139" s="194">
        <v>42951</v>
      </c>
      <c r="B139" s="204" t="s">
        <v>408</v>
      </c>
      <c r="C139" s="195" t="s">
        <v>395</v>
      </c>
      <c r="D139" s="195" t="s">
        <v>407</v>
      </c>
      <c r="E139" s="195" t="s">
        <v>225</v>
      </c>
      <c r="F139" s="196">
        <v>59</v>
      </c>
      <c r="G139" s="195" t="s">
        <v>283</v>
      </c>
      <c r="H139" s="195" t="s">
        <v>243</v>
      </c>
      <c r="I139" s="198"/>
      <c r="J139" s="198"/>
      <c r="L139" s="199">
        <v>0</v>
      </c>
      <c r="M139" s="200">
        <v>0</v>
      </c>
      <c r="N139" s="200">
        <v>0</v>
      </c>
      <c r="O139" s="201">
        <v>0</v>
      </c>
      <c r="P139" s="230">
        <v>669</v>
      </c>
      <c r="Q139" s="197">
        <v>0.4</v>
      </c>
      <c r="R139" s="195" t="s">
        <v>227</v>
      </c>
    </row>
    <row r="140" spans="1:19" s="195" customFormat="1" ht="43.2" x14ac:dyDescent="0.3">
      <c r="A140" s="194">
        <v>42952</v>
      </c>
      <c r="B140" s="204" t="s">
        <v>410</v>
      </c>
      <c r="C140" s="195" t="s">
        <v>395</v>
      </c>
      <c r="D140" s="195" t="s">
        <v>425</v>
      </c>
      <c r="E140" s="195" t="s">
        <v>261</v>
      </c>
      <c r="F140" s="196">
        <v>65</v>
      </c>
      <c r="G140" s="195" t="s">
        <v>274</v>
      </c>
      <c r="H140" s="195" t="s">
        <v>243</v>
      </c>
      <c r="I140" s="198">
        <v>15</v>
      </c>
      <c r="J140" s="198"/>
      <c r="L140" s="199">
        <v>100</v>
      </c>
      <c r="M140" s="200">
        <v>9.5</v>
      </c>
      <c r="N140" s="200">
        <v>20</v>
      </c>
      <c r="O140" s="201">
        <v>0</v>
      </c>
      <c r="P140" s="230">
        <v>167</v>
      </c>
      <c r="Q140" s="197">
        <v>0.8</v>
      </c>
      <c r="R140" s="195" t="s">
        <v>227</v>
      </c>
      <c r="S140" s="195" t="s">
        <v>457</v>
      </c>
    </row>
    <row r="141" spans="1:19" s="195" customFormat="1" ht="28.8" x14ac:dyDescent="0.3">
      <c r="A141" s="194">
        <v>42953</v>
      </c>
      <c r="B141" s="204" t="s">
        <v>411</v>
      </c>
      <c r="C141" s="195" t="s">
        <v>395</v>
      </c>
      <c r="D141" s="195" t="s">
        <v>264</v>
      </c>
      <c r="E141" s="195" t="s">
        <v>250</v>
      </c>
      <c r="F141" s="196">
        <v>54</v>
      </c>
      <c r="G141" s="195" t="s">
        <v>272</v>
      </c>
      <c r="H141" s="195" t="s">
        <v>84</v>
      </c>
      <c r="I141" s="198"/>
      <c r="J141" s="198"/>
      <c r="L141" s="199">
        <v>3.6</v>
      </c>
      <c r="M141" s="200">
        <v>0.3</v>
      </c>
      <c r="N141" s="200">
        <v>0</v>
      </c>
      <c r="O141" s="201">
        <v>0</v>
      </c>
      <c r="P141" s="230">
        <v>6</v>
      </c>
      <c r="Q141" s="197">
        <v>4</v>
      </c>
      <c r="R141" s="195" t="s">
        <v>227</v>
      </c>
    </row>
    <row r="142" spans="1:19" s="195" customFormat="1" ht="28.8" x14ac:dyDescent="0.3">
      <c r="A142" s="194">
        <v>42959</v>
      </c>
      <c r="B142" s="204" t="s">
        <v>417</v>
      </c>
      <c r="C142" s="195" t="s">
        <v>395</v>
      </c>
      <c r="D142" s="195" t="s">
        <v>416</v>
      </c>
      <c r="E142" s="195" t="s">
        <v>250</v>
      </c>
      <c r="F142" s="196">
        <v>56</v>
      </c>
      <c r="G142" s="195" t="s">
        <v>249</v>
      </c>
      <c r="H142" s="195" t="s">
        <v>243</v>
      </c>
      <c r="I142" s="198"/>
      <c r="J142" s="198"/>
      <c r="L142" s="199">
        <v>14.4</v>
      </c>
      <c r="M142" s="200">
        <v>2</v>
      </c>
      <c r="N142" s="200">
        <v>0</v>
      </c>
      <c r="O142" s="201">
        <v>0</v>
      </c>
      <c r="P142" s="230">
        <v>109</v>
      </c>
      <c r="Q142" s="197">
        <v>2.7</v>
      </c>
      <c r="R142" s="195" t="s">
        <v>227</v>
      </c>
    </row>
    <row r="143" spans="1:19" s="195" customFormat="1" ht="28.8" x14ac:dyDescent="0.3">
      <c r="A143" s="194">
        <v>42960</v>
      </c>
      <c r="B143" s="204" t="s">
        <v>418</v>
      </c>
      <c r="C143" s="195" t="s">
        <v>395</v>
      </c>
      <c r="D143" s="195" t="s">
        <v>264</v>
      </c>
      <c r="E143" s="195" t="s">
        <v>250</v>
      </c>
      <c r="F143" s="196">
        <v>50</v>
      </c>
      <c r="G143" s="195" t="s">
        <v>249</v>
      </c>
      <c r="H143" s="195" t="s">
        <v>95</v>
      </c>
      <c r="I143" s="198"/>
      <c r="J143" s="198"/>
      <c r="L143" s="199">
        <v>28.8</v>
      </c>
      <c r="M143" s="200">
        <v>25</v>
      </c>
      <c r="N143" s="200">
        <v>0</v>
      </c>
      <c r="O143" s="201">
        <v>0</v>
      </c>
      <c r="P143" s="230">
        <v>25</v>
      </c>
      <c r="Q143" s="197">
        <v>5.6</v>
      </c>
      <c r="R143" s="195" t="s">
        <v>227</v>
      </c>
    </row>
    <row r="144" spans="1:19" s="195" customFormat="1" ht="28.8" x14ac:dyDescent="0.3">
      <c r="A144" s="194">
        <v>42966</v>
      </c>
      <c r="B144" s="204" t="s">
        <v>419</v>
      </c>
      <c r="C144" s="195" t="s">
        <v>395</v>
      </c>
      <c r="D144" s="195" t="s">
        <v>264</v>
      </c>
      <c r="E144" s="195" t="s">
        <v>250</v>
      </c>
      <c r="F144" s="196">
        <v>62</v>
      </c>
      <c r="G144" s="195" t="s">
        <v>249</v>
      </c>
      <c r="H144" s="195" t="s">
        <v>420</v>
      </c>
      <c r="I144" s="198"/>
      <c r="J144" s="198"/>
      <c r="L144" s="199">
        <v>21.6</v>
      </c>
      <c r="M144" s="200">
        <v>5.5</v>
      </c>
      <c r="N144" s="200">
        <v>0</v>
      </c>
      <c r="O144" s="201">
        <v>0</v>
      </c>
      <c r="P144" s="230">
        <v>42</v>
      </c>
      <c r="Q144" s="197">
        <v>4.2</v>
      </c>
      <c r="R144" s="195" t="s">
        <v>227</v>
      </c>
    </row>
    <row r="145" spans="1:19" s="195" customFormat="1" ht="57.6" x14ac:dyDescent="0.3">
      <c r="A145" s="194">
        <v>42974</v>
      </c>
      <c r="B145" s="204" t="s">
        <v>424</v>
      </c>
      <c r="C145" s="195" t="s">
        <v>270</v>
      </c>
      <c r="D145" s="195" t="s">
        <v>255</v>
      </c>
      <c r="E145" s="195" t="s">
        <v>225</v>
      </c>
      <c r="F145" s="196">
        <v>66</v>
      </c>
      <c r="G145" s="195" t="s">
        <v>274</v>
      </c>
      <c r="H145" s="195" t="s">
        <v>243</v>
      </c>
      <c r="I145" s="198"/>
      <c r="J145" s="198"/>
      <c r="L145" s="199">
        <v>10.8</v>
      </c>
      <c r="M145" s="200">
        <v>8</v>
      </c>
      <c r="N145" s="200">
        <v>0</v>
      </c>
      <c r="O145" s="201">
        <v>0</v>
      </c>
      <c r="P145" s="230">
        <v>485</v>
      </c>
      <c r="Q145" s="197">
        <v>0.6</v>
      </c>
      <c r="R145" s="195" t="s">
        <v>227</v>
      </c>
      <c r="S145" s="195" t="s">
        <v>429</v>
      </c>
    </row>
    <row r="146" spans="1:19" s="195" customFormat="1" x14ac:dyDescent="0.3">
      <c r="A146" s="194"/>
      <c r="B146" s="204"/>
      <c r="F146" s="196"/>
      <c r="I146" s="198"/>
      <c r="J146" s="198"/>
      <c r="L146" s="199"/>
      <c r="M146" s="200"/>
      <c r="N146" s="200"/>
      <c r="O146" s="201"/>
      <c r="P146" s="230"/>
      <c r="Q146" s="197"/>
    </row>
    <row r="147" spans="1:19" s="195" customFormat="1" x14ac:dyDescent="0.3">
      <c r="A147" s="194"/>
      <c r="B147" s="204"/>
      <c r="F147" s="196"/>
      <c r="I147" s="198"/>
      <c r="J147" s="198"/>
      <c r="L147" s="199"/>
      <c r="M147" s="200"/>
      <c r="N147" s="200"/>
      <c r="O147" s="201"/>
      <c r="P147" s="230"/>
      <c r="Q147" s="197"/>
    </row>
    <row r="148" spans="1:19" s="195" customFormat="1" x14ac:dyDescent="0.3">
      <c r="A148" s="194"/>
      <c r="F148" s="196"/>
      <c r="I148" s="198"/>
      <c r="J148" s="198"/>
      <c r="L148" s="199"/>
      <c r="M148" s="200"/>
      <c r="N148" s="200"/>
      <c r="O148" s="201"/>
      <c r="P148" s="230"/>
      <c r="Q148" s="197"/>
    </row>
    <row r="149" spans="1:19" s="195" customFormat="1" x14ac:dyDescent="0.3">
      <c r="A149" s="194"/>
      <c r="C149" s="72" t="s">
        <v>156</v>
      </c>
      <c r="D149" s="180"/>
      <c r="E149" s="180"/>
      <c r="F149" s="180">
        <f>COUNTIF(R139:R148,"*áno*")</f>
        <v>7</v>
      </c>
      <c r="I149" s="198"/>
      <c r="J149" s="198"/>
      <c r="L149" s="199"/>
      <c r="M149" s="200"/>
      <c r="O149" s="201"/>
      <c r="P149" s="230"/>
      <c r="Q149" s="197"/>
    </row>
    <row r="150" spans="1:19" s="195" customFormat="1" x14ac:dyDescent="0.3">
      <c r="A150" s="194"/>
      <c r="C150" s="72" t="s">
        <v>157</v>
      </c>
      <c r="D150" s="180"/>
      <c r="E150" s="180"/>
      <c r="F150" s="180">
        <f>COUNTIF(D139:D148,"*w*")</f>
        <v>7</v>
      </c>
      <c r="I150" s="198"/>
      <c r="J150" s="198"/>
      <c r="L150" s="199"/>
      <c r="M150" s="200"/>
      <c r="N150" s="200"/>
      <c r="O150" s="201"/>
      <c r="P150" s="230"/>
      <c r="Q150" s="197"/>
    </row>
    <row r="151" spans="1:19" s="195" customFormat="1" x14ac:dyDescent="0.3">
      <c r="A151" s="194"/>
      <c r="C151" s="72" t="s">
        <v>158</v>
      </c>
      <c r="D151" s="180"/>
      <c r="E151" s="180"/>
      <c r="F151" s="180">
        <f>COUNTIF(D139:D148,"*P*")</f>
        <v>4</v>
      </c>
      <c r="I151" s="198"/>
      <c r="J151" s="198"/>
      <c r="L151" s="199"/>
      <c r="M151" s="200"/>
      <c r="N151" s="200"/>
      <c r="O151" s="201"/>
      <c r="P151" s="230"/>
      <c r="Q151" s="197"/>
    </row>
    <row r="152" spans="1:19" s="195" customFormat="1" x14ac:dyDescent="0.3">
      <c r="A152" s="194"/>
      <c r="C152" s="72" t="s">
        <v>159</v>
      </c>
      <c r="D152" s="180"/>
      <c r="E152" s="180"/>
      <c r="F152" s="180">
        <f>COUNTIF(D139:D148,"*L*")</f>
        <v>0</v>
      </c>
      <c r="I152" s="198"/>
      <c r="J152" s="198"/>
      <c r="L152" s="199"/>
      <c r="M152" s="200"/>
      <c r="N152" s="200"/>
      <c r="O152" s="201"/>
      <c r="P152" s="230"/>
      <c r="Q152" s="197"/>
    </row>
    <row r="153" spans="1:19" s="195" customFormat="1" x14ac:dyDescent="0.3">
      <c r="A153" s="194"/>
      <c r="C153" s="72" t="s">
        <v>160</v>
      </c>
      <c r="D153" s="180"/>
      <c r="E153" s="180"/>
      <c r="F153" s="180">
        <f>COUNTIF(D139:D148,"*V*")</f>
        <v>3</v>
      </c>
      <c r="I153" s="198"/>
      <c r="J153" s="198"/>
      <c r="L153" s="199"/>
      <c r="M153" s="200"/>
      <c r="N153" s="200"/>
      <c r="O153" s="201"/>
      <c r="P153" s="230"/>
      <c r="Q153" s="197"/>
    </row>
    <row r="154" spans="1:19" s="195" customFormat="1" x14ac:dyDescent="0.3">
      <c r="A154" s="194"/>
      <c r="C154" s="72"/>
      <c r="D154" s="180"/>
      <c r="E154" s="180"/>
      <c r="F154" s="180"/>
      <c r="I154" s="198"/>
      <c r="J154" s="198"/>
      <c r="L154" s="199"/>
      <c r="M154" s="200"/>
      <c r="N154" s="200"/>
      <c r="O154" s="201"/>
      <c r="P154" s="230"/>
      <c r="Q154" s="197"/>
    </row>
    <row r="155" spans="1:19" s="195" customFormat="1" x14ac:dyDescent="0.3">
      <c r="A155" s="194"/>
      <c r="C155" s="72" t="s">
        <v>161</v>
      </c>
      <c r="D155" s="180"/>
      <c r="E155" s="180"/>
      <c r="F155" s="180">
        <f>COUNTIF(D139:D148,"*D*")</f>
        <v>7</v>
      </c>
      <c r="I155" s="198"/>
      <c r="J155" s="198"/>
      <c r="L155" s="199"/>
      <c r="M155" s="200"/>
      <c r="N155" s="200"/>
      <c r="O155" s="201"/>
      <c r="P155" s="230"/>
      <c r="Q155" s="197"/>
    </row>
    <row r="156" spans="1:19" s="195" customFormat="1" x14ac:dyDescent="0.3">
      <c r="A156" s="194"/>
      <c r="C156" s="72" t="s">
        <v>162</v>
      </c>
      <c r="D156" s="180"/>
      <c r="E156" s="180"/>
      <c r="F156" s="180">
        <f>COUNTIF(D139:D148,"*S*")</f>
        <v>0</v>
      </c>
      <c r="I156" s="198"/>
      <c r="J156" s="198"/>
      <c r="L156" s="199"/>
      <c r="M156" s="200"/>
      <c r="N156" s="200"/>
      <c r="O156" s="201"/>
      <c r="P156" s="230"/>
      <c r="Q156" s="197"/>
    </row>
    <row r="157" spans="1:19" s="195" customFormat="1" x14ac:dyDescent="0.3">
      <c r="A157" s="194"/>
      <c r="C157" s="72" t="s">
        <v>163</v>
      </c>
      <c r="D157" s="180"/>
      <c r="E157" s="180"/>
      <c r="F157" s="180">
        <f>COUNTIF(D139:D148,"*K*")</f>
        <v>1</v>
      </c>
      <c r="I157" s="198"/>
      <c r="J157" s="198"/>
      <c r="L157" s="199"/>
      <c r="M157" s="200"/>
      <c r="N157" s="200"/>
      <c r="O157" s="201"/>
      <c r="P157" s="230"/>
      <c r="Q157" s="197"/>
    </row>
    <row r="158" spans="1:19" s="195" customFormat="1" x14ac:dyDescent="0.3">
      <c r="A158" s="194"/>
      <c r="C158" s="72" t="s">
        <v>164</v>
      </c>
      <c r="D158" s="180"/>
      <c r="E158" s="180"/>
      <c r="F158" s="180">
        <f>COUNTIF(D139:D148,"*Z*")</f>
        <v>6</v>
      </c>
      <c r="I158" s="198"/>
      <c r="J158" s="198"/>
      <c r="L158" s="199"/>
      <c r="M158" s="200"/>
      <c r="N158" s="200"/>
      <c r="O158" s="201"/>
      <c r="P158" s="230"/>
      <c r="Q158" s="197"/>
    </row>
    <row r="159" spans="1:19" s="195" customFormat="1" x14ac:dyDescent="0.3">
      <c r="A159" s="194"/>
      <c r="C159" s="207"/>
      <c r="I159" s="198"/>
      <c r="J159" s="198"/>
      <c r="L159" s="199"/>
      <c r="M159" s="200"/>
      <c r="N159" s="200"/>
      <c r="O159" s="201"/>
      <c r="P159" s="230"/>
      <c r="Q159" s="197"/>
    </row>
    <row r="160" spans="1:19" s="195" customFormat="1" x14ac:dyDescent="0.3">
      <c r="A160" s="203" t="s">
        <v>130</v>
      </c>
      <c r="F160" s="196"/>
      <c r="I160" s="198"/>
      <c r="J160" s="198"/>
      <c r="L160" s="199"/>
      <c r="M160" s="200"/>
      <c r="N160" s="200"/>
      <c r="O160" s="201"/>
      <c r="P160" s="230"/>
      <c r="Q160" s="197"/>
    </row>
    <row r="161" spans="1:18" s="195" customFormat="1" ht="28.8" x14ac:dyDescent="0.3">
      <c r="A161" s="194">
        <v>42990</v>
      </c>
      <c r="B161" s="195" t="s">
        <v>433</v>
      </c>
      <c r="C161" s="195" t="s">
        <v>223</v>
      </c>
      <c r="D161" s="195" t="s">
        <v>264</v>
      </c>
      <c r="E161" s="195" t="s">
        <v>225</v>
      </c>
      <c r="F161" s="196">
        <v>55</v>
      </c>
      <c r="G161" s="195" t="s">
        <v>232</v>
      </c>
      <c r="H161" s="195" t="s">
        <v>92</v>
      </c>
      <c r="I161" s="198"/>
      <c r="J161" s="198"/>
      <c r="L161" s="199">
        <v>7.2</v>
      </c>
      <c r="M161" s="200">
        <v>0.6</v>
      </c>
      <c r="N161" s="200">
        <v>0</v>
      </c>
      <c r="O161" s="201">
        <v>0</v>
      </c>
      <c r="P161" s="230">
        <v>3</v>
      </c>
      <c r="Q161" s="197">
        <v>11.3</v>
      </c>
      <c r="R161" s="195" t="s">
        <v>227</v>
      </c>
    </row>
    <row r="162" spans="1:18" s="195" customFormat="1" x14ac:dyDescent="0.3">
      <c r="A162" s="194">
        <v>42996</v>
      </c>
      <c r="B162" s="195" t="s">
        <v>437</v>
      </c>
      <c r="C162" s="195" t="s">
        <v>435</v>
      </c>
      <c r="D162" s="195" t="s">
        <v>436</v>
      </c>
      <c r="E162" s="195" t="s">
        <v>225</v>
      </c>
      <c r="F162" s="196">
        <v>57</v>
      </c>
      <c r="G162" s="195" t="s">
        <v>272</v>
      </c>
      <c r="H162" s="195" t="s">
        <v>46</v>
      </c>
      <c r="I162" s="198"/>
      <c r="J162" s="198"/>
      <c r="L162" s="199">
        <v>0</v>
      </c>
      <c r="M162" s="200">
        <v>0</v>
      </c>
      <c r="N162" s="200">
        <v>0</v>
      </c>
      <c r="O162" s="201">
        <v>0</v>
      </c>
      <c r="P162" s="230">
        <v>5</v>
      </c>
      <c r="Q162" s="197">
        <v>13.8</v>
      </c>
      <c r="R162" s="195" t="s">
        <v>227</v>
      </c>
    </row>
    <row r="163" spans="1:18" s="195" customFormat="1" x14ac:dyDescent="0.3">
      <c r="A163" s="194"/>
      <c r="F163" s="196"/>
      <c r="I163" s="198"/>
      <c r="J163" s="198"/>
      <c r="L163" s="199"/>
      <c r="M163" s="200"/>
      <c r="N163" s="200"/>
      <c r="O163" s="201"/>
      <c r="P163" s="230"/>
      <c r="Q163" s="197"/>
    </row>
    <row r="164" spans="1:18" s="195" customFormat="1" x14ac:dyDescent="0.3">
      <c r="A164" s="194"/>
      <c r="B164" s="204"/>
      <c r="F164" s="196"/>
      <c r="I164" s="198"/>
      <c r="J164" s="198"/>
      <c r="L164" s="199"/>
      <c r="M164" s="200"/>
      <c r="N164" s="200"/>
      <c r="O164" s="201"/>
      <c r="P164" s="230"/>
      <c r="Q164" s="197"/>
    </row>
    <row r="165" spans="1:18" s="195" customFormat="1" x14ac:dyDescent="0.3">
      <c r="A165" s="194"/>
      <c r="B165" s="204"/>
      <c r="C165" s="72" t="s">
        <v>156</v>
      </c>
      <c r="D165" s="180"/>
      <c r="E165" s="180"/>
      <c r="F165" s="180">
        <f>COUNTIF(R161:R161,"*áno*")</f>
        <v>1</v>
      </c>
      <c r="I165" s="198"/>
      <c r="J165" s="198"/>
      <c r="L165" s="199"/>
      <c r="M165" s="200"/>
      <c r="N165" s="200"/>
      <c r="O165" s="201"/>
      <c r="P165" s="230"/>
      <c r="Q165" s="197"/>
    </row>
    <row r="166" spans="1:18" s="195" customFormat="1" x14ac:dyDescent="0.3">
      <c r="A166" s="194"/>
      <c r="B166" s="204"/>
      <c r="C166" s="72" t="s">
        <v>157</v>
      </c>
      <c r="D166" s="180"/>
      <c r="E166" s="180"/>
      <c r="F166" s="180">
        <f>COUNTIF(D161:D161,"*w*")</f>
        <v>1</v>
      </c>
      <c r="I166" s="198"/>
      <c r="J166" s="198"/>
      <c r="L166" s="199"/>
      <c r="M166" s="200"/>
      <c r="N166" s="200"/>
      <c r="O166" s="201"/>
      <c r="P166" s="230"/>
      <c r="Q166" s="197"/>
    </row>
    <row r="167" spans="1:18" s="195" customFormat="1" x14ac:dyDescent="0.3">
      <c r="A167" s="194"/>
      <c r="B167" s="204"/>
      <c r="C167" s="72" t="s">
        <v>158</v>
      </c>
      <c r="D167" s="180"/>
      <c r="E167" s="180"/>
      <c r="F167" s="180">
        <f>COUNTIF(D161:D161,"*P*")</f>
        <v>0</v>
      </c>
      <c r="I167" s="198"/>
      <c r="J167" s="198"/>
      <c r="L167" s="199"/>
      <c r="M167" s="200"/>
      <c r="N167" s="200"/>
      <c r="O167" s="201"/>
      <c r="P167" s="230"/>
      <c r="Q167" s="197"/>
    </row>
    <row r="168" spans="1:18" s="195" customFormat="1" x14ac:dyDescent="0.3">
      <c r="A168" s="194"/>
      <c r="B168" s="204"/>
      <c r="C168" s="72" t="s">
        <v>159</v>
      </c>
      <c r="D168" s="180"/>
      <c r="E168" s="180"/>
      <c r="F168" s="180">
        <f>COUNTIF(D161:D161,"*L*")</f>
        <v>0</v>
      </c>
      <c r="I168" s="198"/>
      <c r="J168" s="198"/>
      <c r="L168" s="199"/>
      <c r="M168" s="200"/>
      <c r="N168" s="200"/>
      <c r="O168" s="201"/>
      <c r="P168" s="230"/>
      <c r="Q168" s="197"/>
    </row>
    <row r="169" spans="1:18" s="195" customFormat="1" x14ac:dyDescent="0.3">
      <c r="A169" s="194"/>
      <c r="C169" s="72" t="s">
        <v>160</v>
      </c>
      <c r="D169" s="180"/>
      <c r="E169" s="180"/>
      <c r="F169" s="180">
        <f>COUNTIF(D161:D161,"*V*")</f>
        <v>1</v>
      </c>
      <c r="I169" s="198"/>
      <c r="J169" s="198"/>
      <c r="L169" s="199"/>
      <c r="M169" s="200"/>
      <c r="N169" s="200"/>
      <c r="O169" s="201"/>
      <c r="P169" s="230"/>
      <c r="Q169" s="197"/>
    </row>
    <row r="170" spans="1:18" s="195" customFormat="1" x14ac:dyDescent="0.3">
      <c r="A170" s="194"/>
      <c r="C170" s="72"/>
      <c r="D170" s="180"/>
      <c r="E170" s="180"/>
      <c r="F170" s="180"/>
      <c r="I170" s="198"/>
      <c r="J170" s="198"/>
      <c r="L170" s="199"/>
      <c r="M170" s="200"/>
      <c r="N170" s="200"/>
      <c r="O170" s="201"/>
      <c r="P170" s="230"/>
      <c r="Q170" s="197"/>
    </row>
    <row r="171" spans="1:18" s="195" customFormat="1" x14ac:dyDescent="0.3">
      <c r="A171" s="194"/>
      <c r="C171" s="72" t="s">
        <v>161</v>
      </c>
      <c r="D171" s="180"/>
      <c r="E171" s="180"/>
      <c r="F171" s="180">
        <f>COUNTIF(D161:D161,"*D*")</f>
        <v>1</v>
      </c>
      <c r="I171" s="198"/>
      <c r="J171" s="198"/>
      <c r="L171" s="199"/>
      <c r="M171" s="200"/>
      <c r="N171" s="200"/>
      <c r="O171" s="201"/>
      <c r="P171" s="230"/>
      <c r="Q171" s="197"/>
    </row>
    <row r="172" spans="1:18" s="195" customFormat="1" x14ac:dyDescent="0.3">
      <c r="A172" s="194"/>
      <c r="C172" s="72" t="s">
        <v>162</v>
      </c>
      <c r="D172" s="180"/>
      <c r="E172" s="180"/>
      <c r="F172" s="180">
        <f>COUNTIF(D161:D161,"*S*")</f>
        <v>0</v>
      </c>
      <c r="I172" s="198"/>
      <c r="J172" s="198"/>
      <c r="L172" s="199"/>
      <c r="M172" s="200"/>
      <c r="N172" s="200"/>
      <c r="O172" s="201"/>
      <c r="P172" s="230"/>
      <c r="Q172" s="197"/>
    </row>
    <row r="173" spans="1:18" s="195" customFormat="1" x14ac:dyDescent="0.3">
      <c r="A173" s="194"/>
      <c r="C173" s="72" t="s">
        <v>163</v>
      </c>
      <c r="D173" s="180"/>
      <c r="E173" s="180"/>
      <c r="F173" s="180">
        <f>COUNTIF(D161:D161,"*K*")</f>
        <v>0</v>
      </c>
      <c r="I173" s="198"/>
      <c r="J173" s="198"/>
      <c r="L173" s="199"/>
      <c r="M173" s="200"/>
      <c r="N173" s="200"/>
      <c r="O173" s="201"/>
      <c r="P173" s="230"/>
      <c r="Q173" s="197"/>
    </row>
    <row r="174" spans="1:18" s="195" customFormat="1" x14ac:dyDescent="0.3">
      <c r="A174" s="194"/>
      <c r="C174" s="72" t="s">
        <v>164</v>
      </c>
      <c r="D174" s="180"/>
      <c r="E174" s="180"/>
      <c r="F174" s="180">
        <f>COUNTIF(D161:D161,"*Z*")</f>
        <v>1</v>
      </c>
      <c r="I174" s="198"/>
      <c r="J174" s="198"/>
      <c r="L174" s="199"/>
      <c r="M174" s="200"/>
      <c r="N174" s="200"/>
      <c r="O174" s="201"/>
      <c r="P174" s="230"/>
      <c r="Q174" s="197"/>
    </row>
    <row r="175" spans="1:18" s="195" customFormat="1" x14ac:dyDescent="0.3">
      <c r="A175" s="194"/>
      <c r="C175" s="207"/>
      <c r="I175" s="198"/>
      <c r="J175" s="198"/>
      <c r="L175" s="199"/>
      <c r="M175" s="200"/>
      <c r="N175" s="200"/>
      <c r="O175" s="201"/>
      <c r="P175" s="230"/>
      <c r="Q175" s="197"/>
    </row>
    <row r="176" spans="1:18" s="195" customFormat="1" x14ac:dyDescent="0.3">
      <c r="A176" s="203" t="s">
        <v>197</v>
      </c>
      <c r="F176" s="196"/>
      <c r="I176" s="198"/>
      <c r="J176" s="198"/>
      <c r="L176" s="199"/>
      <c r="M176" s="200"/>
      <c r="N176" s="200"/>
      <c r="O176" s="201"/>
      <c r="P176" s="230"/>
      <c r="Q176" s="197"/>
    </row>
    <row r="177" spans="1:19" s="195" customFormat="1" ht="28.8" x14ac:dyDescent="0.3">
      <c r="A177" s="194">
        <v>43037</v>
      </c>
      <c r="B177" s="195" t="s">
        <v>456</v>
      </c>
      <c r="C177" s="400" t="s">
        <v>449</v>
      </c>
      <c r="D177" s="195" t="s">
        <v>216</v>
      </c>
      <c r="E177" s="195" t="s">
        <v>451</v>
      </c>
      <c r="F177" s="196">
        <v>54</v>
      </c>
      <c r="G177" s="195" t="s">
        <v>242</v>
      </c>
      <c r="H177" s="195" t="s">
        <v>43</v>
      </c>
      <c r="I177" s="198">
        <v>9.9</v>
      </c>
      <c r="J177" s="198">
        <v>5.8</v>
      </c>
      <c r="K177" s="195" t="s">
        <v>45</v>
      </c>
      <c r="L177" s="199">
        <v>7.2</v>
      </c>
      <c r="M177" s="200">
        <v>0.9</v>
      </c>
      <c r="N177" s="200">
        <v>0</v>
      </c>
      <c r="O177" s="201">
        <v>0</v>
      </c>
      <c r="P177" s="230">
        <v>3</v>
      </c>
      <c r="Q177" s="197">
        <v>15.7</v>
      </c>
      <c r="R177" s="195" t="s">
        <v>450</v>
      </c>
      <c r="S177" s="195" t="s">
        <v>452</v>
      </c>
    </row>
    <row r="178" spans="1:19" s="195" customFormat="1" x14ac:dyDescent="0.3">
      <c r="A178" s="194"/>
      <c r="C178" s="207"/>
      <c r="I178" s="198"/>
      <c r="J178" s="198"/>
      <c r="L178" s="199"/>
      <c r="M178" s="200"/>
      <c r="N178" s="200"/>
      <c r="O178" s="201"/>
      <c r="P178" s="230"/>
      <c r="Q178" s="197"/>
    </row>
    <row r="179" spans="1:19" s="195" customFormat="1" x14ac:dyDescent="0.3">
      <c r="A179" s="194"/>
      <c r="C179" s="207"/>
      <c r="I179" s="198"/>
      <c r="J179" s="198"/>
      <c r="L179" s="199"/>
      <c r="M179" s="200"/>
      <c r="N179" s="200"/>
      <c r="O179" s="201"/>
      <c r="P179" s="230"/>
      <c r="Q179" s="197"/>
    </row>
    <row r="180" spans="1:19" s="195" customFormat="1" x14ac:dyDescent="0.3">
      <c r="A180" s="194"/>
      <c r="C180" s="72" t="s">
        <v>156</v>
      </c>
      <c r="D180" s="180"/>
      <c r="E180" s="180"/>
      <c r="F180" s="180">
        <f>COUNTIF(R177:R179,"*áno*")</f>
        <v>0</v>
      </c>
      <c r="I180" s="198"/>
      <c r="J180" s="198"/>
      <c r="L180" s="199"/>
      <c r="M180" s="200"/>
      <c r="N180" s="200"/>
      <c r="O180" s="201"/>
      <c r="P180" s="230"/>
      <c r="Q180" s="197"/>
    </row>
    <row r="181" spans="1:19" s="195" customFormat="1" x14ac:dyDescent="0.3">
      <c r="A181" s="194"/>
      <c r="C181" s="72" t="s">
        <v>157</v>
      </c>
      <c r="D181" s="180"/>
      <c r="E181" s="180"/>
      <c r="F181" s="180">
        <f>COUNTIF(D177:D179,"*w*")</f>
        <v>0</v>
      </c>
      <c r="I181" s="198"/>
      <c r="J181" s="198"/>
      <c r="L181" s="199"/>
      <c r="M181" s="200"/>
      <c r="N181" s="200"/>
      <c r="O181" s="201"/>
      <c r="P181" s="230"/>
      <c r="Q181" s="197"/>
    </row>
    <row r="182" spans="1:19" s="195" customFormat="1" x14ac:dyDescent="0.3">
      <c r="A182" s="194"/>
      <c r="C182" s="72" t="s">
        <v>158</v>
      </c>
      <c r="D182" s="180"/>
      <c r="E182" s="180"/>
      <c r="F182" s="180">
        <f>COUNTIF(D177:D179,"*P*")</f>
        <v>0</v>
      </c>
      <c r="I182" s="198"/>
      <c r="J182" s="198"/>
      <c r="L182" s="199"/>
      <c r="M182" s="200"/>
      <c r="N182" s="200"/>
      <c r="O182" s="201"/>
      <c r="P182" s="230"/>
      <c r="Q182" s="197"/>
    </row>
    <row r="183" spans="1:19" s="195" customFormat="1" x14ac:dyDescent="0.3">
      <c r="A183" s="194"/>
      <c r="C183" s="72" t="s">
        <v>159</v>
      </c>
      <c r="D183" s="180"/>
      <c r="E183" s="180"/>
      <c r="F183" s="180">
        <f>COUNTIF(D177:D179,"*L*")</f>
        <v>0</v>
      </c>
      <c r="I183" s="198"/>
      <c r="J183" s="198"/>
      <c r="L183" s="199"/>
      <c r="M183" s="200"/>
      <c r="N183" s="200"/>
      <c r="O183" s="201"/>
      <c r="P183" s="230"/>
      <c r="Q183" s="197"/>
    </row>
    <row r="184" spans="1:19" s="195" customFormat="1" x14ac:dyDescent="0.3">
      <c r="A184" s="194"/>
      <c r="C184" s="72" t="s">
        <v>160</v>
      </c>
      <c r="D184" s="180"/>
      <c r="E184" s="180"/>
      <c r="F184" s="180">
        <f>COUNTIF(D177:D179,"*V*")</f>
        <v>0</v>
      </c>
      <c r="I184" s="198"/>
      <c r="J184" s="198"/>
      <c r="L184" s="199"/>
      <c r="M184" s="200"/>
      <c r="N184" s="200"/>
      <c r="O184" s="201"/>
      <c r="P184" s="230"/>
      <c r="Q184" s="197"/>
    </row>
    <row r="185" spans="1:19" s="195" customFormat="1" x14ac:dyDescent="0.3">
      <c r="A185" s="194"/>
      <c r="C185" s="72"/>
      <c r="D185" s="180"/>
      <c r="E185" s="180"/>
      <c r="F185" s="180"/>
      <c r="I185" s="198"/>
      <c r="J185" s="198"/>
      <c r="L185" s="199"/>
      <c r="M185" s="200"/>
      <c r="N185" s="200"/>
      <c r="O185" s="201"/>
      <c r="P185" s="230"/>
      <c r="Q185" s="197"/>
    </row>
    <row r="186" spans="1:19" s="195" customFormat="1" x14ac:dyDescent="0.3">
      <c r="A186" s="194"/>
      <c r="C186" s="72" t="s">
        <v>161</v>
      </c>
      <c r="D186" s="180"/>
      <c r="E186" s="180"/>
      <c r="F186" s="180">
        <f>COUNTIF(D177:D179,"*D*")</f>
        <v>1</v>
      </c>
      <c r="I186" s="198"/>
      <c r="J186" s="198"/>
      <c r="L186" s="199"/>
      <c r="M186" s="200"/>
      <c r="N186" s="200"/>
      <c r="O186" s="201"/>
      <c r="P186" s="230"/>
      <c r="Q186" s="197"/>
    </row>
    <row r="187" spans="1:19" s="195" customFormat="1" x14ac:dyDescent="0.3">
      <c r="A187" s="194"/>
      <c r="C187" s="72" t="s">
        <v>162</v>
      </c>
      <c r="D187" s="180"/>
      <c r="E187" s="180"/>
      <c r="F187" s="180">
        <f>COUNTIF(D177:D179,"*S*")</f>
        <v>1</v>
      </c>
      <c r="I187" s="198"/>
      <c r="J187" s="198"/>
      <c r="L187" s="199"/>
      <c r="M187" s="200"/>
      <c r="N187" s="200"/>
      <c r="O187" s="201"/>
      <c r="P187" s="230"/>
      <c r="Q187" s="197"/>
    </row>
    <row r="188" spans="1:19" s="195" customFormat="1" x14ac:dyDescent="0.3">
      <c r="A188" s="194"/>
      <c r="C188" s="72" t="s">
        <v>163</v>
      </c>
      <c r="D188" s="180"/>
      <c r="E188" s="180"/>
      <c r="F188" s="180">
        <f>COUNTIF(D177:D179,"*K*")</f>
        <v>0</v>
      </c>
      <c r="I188" s="198"/>
      <c r="J188" s="198"/>
      <c r="L188" s="199"/>
      <c r="M188" s="200"/>
      <c r="N188" s="200"/>
      <c r="O188" s="201"/>
      <c r="P188" s="230"/>
      <c r="Q188" s="197"/>
    </row>
    <row r="189" spans="1:19" s="195" customFormat="1" x14ac:dyDescent="0.3">
      <c r="A189" s="194"/>
      <c r="C189" s="72" t="s">
        <v>164</v>
      </c>
      <c r="D189" s="180"/>
      <c r="E189" s="180"/>
      <c r="F189" s="180">
        <f>COUNTIF(D177:D179,"*Z*")</f>
        <v>1</v>
      </c>
      <c r="I189" s="198"/>
      <c r="J189" s="198"/>
      <c r="L189" s="199"/>
      <c r="M189" s="200"/>
      <c r="N189" s="200"/>
      <c r="O189" s="201"/>
      <c r="P189" s="230"/>
      <c r="Q189" s="197"/>
    </row>
    <row r="190" spans="1:19" s="195" customFormat="1" x14ac:dyDescent="0.3">
      <c r="A190" s="194"/>
      <c r="C190" s="207"/>
      <c r="I190" s="198"/>
      <c r="J190" s="198"/>
      <c r="L190" s="199"/>
      <c r="M190" s="200"/>
      <c r="N190" s="200"/>
      <c r="O190" s="201"/>
      <c r="P190" s="230"/>
      <c r="Q190" s="197"/>
    </row>
    <row r="191" spans="1:19" s="195" customFormat="1" x14ac:dyDescent="0.3">
      <c r="A191" s="203" t="s">
        <v>198</v>
      </c>
      <c r="F191" s="196"/>
      <c r="I191" s="198"/>
      <c r="J191" s="198"/>
      <c r="L191" s="199"/>
      <c r="M191" s="200"/>
      <c r="N191" s="200"/>
      <c r="O191" s="201"/>
      <c r="P191" s="230"/>
      <c r="Q191" s="197"/>
    </row>
    <row r="192" spans="1:19" s="195" customFormat="1" x14ac:dyDescent="0.3">
      <c r="A192" s="194"/>
      <c r="C192" s="207"/>
      <c r="I192" s="198"/>
      <c r="J192" s="198"/>
      <c r="L192" s="199"/>
      <c r="M192" s="200"/>
      <c r="N192" s="200"/>
      <c r="O192" s="201"/>
      <c r="P192" s="230"/>
      <c r="Q192" s="197"/>
    </row>
    <row r="193" spans="1:17" s="195" customFormat="1" x14ac:dyDescent="0.3">
      <c r="A193" s="194"/>
      <c r="C193" s="207"/>
      <c r="I193" s="198"/>
      <c r="J193" s="198"/>
      <c r="L193" s="199"/>
      <c r="M193" s="200"/>
      <c r="N193" s="200"/>
      <c r="O193" s="201"/>
      <c r="P193" s="230"/>
      <c r="Q193" s="197"/>
    </row>
    <row r="194" spans="1:17" s="195" customFormat="1" x14ac:dyDescent="0.3">
      <c r="A194" s="194"/>
      <c r="C194" s="207"/>
      <c r="I194" s="198"/>
      <c r="J194" s="198"/>
      <c r="L194" s="199"/>
      <c r="M194" s="200"/>
      <c r="N194" s="200"/>
      <c r="O194" s="201"/>
      <c r="P194" s="230"/>
      <c r="Q194" s="197"/>
    </row>
    <row r="195" spans="1:17" s="195" customFormat="1" x14ac:dyDescent="0.3">
      <c r="A195" s="194"/>
      <c r="C195" s="72" t="s">
        <v>156</v>
      </c>
      <c r="D195" s="180"/>
      <c r="E195" s="180"/>
      <c r="F195" s="180">
        <f>COUNTIF(R192:R194,"*áno*")</f>
        <v>0</v>
      </c>
      <c r="I195" s="198"/>
      <c r="J195" s="198"/>
      <c r="L195" s="199"/>
      <c r="M195" s="200"/>
      <c r="N195" s="200"/>
      <c r="O195" s="201"/>
      <c r="P195" s="230"/>
      <c r="Q195" s="197"/>
    </row>
    <row r="196" spans="1:17" s="195" customFormat="1" x14ac:dyDescent="0.3">
      <c r="A196" s="194"/>
      <c r="C196" s="72" t="s">
        <v>157</v>
      </c>
      <c r="D196" s="180"/>
      <c r="E196" s="180"/>
      <c r="F196" s="180">
        <f>COUNTIF(D192:D194,"*w*")</f>
        <v>0</v>
      </c>
      <c r="I196" s="198"/>
      <c r="J196" s="198"/>
      <c r="L196" s="199"/>
      <c r="M196" s="200"/>
      <c r="N196" s="200"/>
      <c r="O196" s="201"/>
      <c r="P196" s="230"/>
      <c r="Q196" s="197"/>
    </row>
    <row r="197" spans="1:17" s="195" customFormat="1" x14ac:dyDescent="0.3">
      <c r="A197" s="194"/>
      <c r="C197" s="72" t="s">
        <v>158</v>
      </c>
      <c r="D197" s="180"/>
      <c r="E197" s="180"/>
      <c r="F197" s="180">
        <f>COUNTIF(D192:D194,"*P*")</f>
        <v>0</v>
      </c>
      <c r="I197" s="198"/>
      <c r="J197" s="198"/>
      <c r="L197" s="199"/>
      <c r="M197" s="200"/>
      <c r="N197" s="200"/>
      <c r="O197" s="201"/>
      <c r="P197" s="230"/>
      <c r="Q197" s="197"/>
    </row>
    <row r="198" spans="1:17" s="195" customFormat="1" x14ac:dyDescent="0.3">
      <c r="A198" s="194"/>
      <c r="C198" s="72" t="s">
        <v>159</v>
      </c>
      <c r="D198" s="180"/>
      <c r="E198" s="180"/>
      <c r="F198" s="180">
        <f>COUNTIF(D192:D194,"*L*")</f>
        <v>0</v>
      </c>
      <c r="I198" s="198"/>
      <c r="J198" s="198"/>
      <c r="L198" s="199"/>
      <c r="M198" s="200"/>
      <c r="N198" s="200"/>
      <c r="O198" s="201"/>
      <c r="P198" s="230"/>
      <c r="Q198" s="197"/>
    </row>
    <row r="199" spans="1:17" s="195" customFormat="1" x14ac:dyDescent="0.3">
      <c r="A199" s="194"/>
      <c r="C199" s="72" t="s">
        <v>160</v>
      </c>
      <c r="D199" s="180"/>
      <c r="E199" s="180"/>
      <c r="F199" s="180">
        <f>COUNTIF(D192:D194,"*V*")</f>
        <v>0</v>
      </c>
      <c r="I199" s="198"/>
      <c r="J199" s="198"/>
      <c r="L199" s="199"/>
      <c r="M199" s="200"/>
      <c r="N199" s="200"/>
      <c r="O199" s="201"/>
      <c r="P199" s="230"/>
      <c r="Q199" s="197"/>
    </row>
    <row r="200" spans="1:17" s="195" customFormat="1" x14ac:dyDescent="0.3">
      <c r="A200" s="194"/>
      <c r="C200" s="72"/>
      <c r="D200" s="180"/>
      <c r="E200" s="180"/>
      <c r="F200" s="180"/>
      <c r="I200" s="198"/>
      <c r="J200" s="198"/>
      <c r="L200" s="199"/>
      <c r="M200" s="200"/>
      <c r="N200" s="200"/>
      <c r="O200" s="201"/>
      <c r="P200" s="230"/>
      <c r="Q200" s="197"/>
    </row>
    <row r="201" spans="1:17" s="195" customFormat="1" x14ac:dyDescent="0.3">
      <c r="A201" s="194"/>
      <c r="C201" s="72" t="s">
        <v>161</v>
      </c>
      <c r="D201" s="180"/>
      <c r="E201" s="180"/>
      <c r="F201" s="180">
        <f>COUNTIF(D192:D194,"*D*")</f>
        <v>0</v>
      </c>
      <c r="I201" s="198"/>
      <c r="J201" s="198"/>
      <c r="L201" s="199"/>
      <c r="M201" s="200"/>
      <c r="N201" s="200"/>
      <c r="O201" s="201"/>
      <c r="P201" s="230"/>
      <c r="Q201" s="197"/>
    </row>
    <row r="202" spans="1:17" s="195" customFormat="1" x14ac:dyDescent="0.3">
      <c r="A202" s="194"/>
      <c r="C202" s="72" t="s">
        <v>162</v>
      </c>
      <c r="D202" s="180"/>
      <c r="E202" s="180"/>
      <c r="F202" s="180">
        <f>COUNTIF(D192:D194,"*S*")</f>
        <v>0</v>
      </c>
      <c r="I202" s="198"/>
      <c r="J202" s="198"/>
      <c r="L202" s="199"/>
      <c r="M202" s="200"/>
      <c r="N202" s="200"/>
      <c r="O202" s="201"/>
      <c r="P202" s="230"/>
      <c r="Q202" s="197"/>
    </row>
    <row r="203" spans="1:17" s="195" customFormat="1" x14ac:dyDescent="0.3">
      <c r="A203" s="194"/>
      <c r="C203" s="72" t="s">
        <v>163</v>
      </c>
      <c r="D203" s="180"/>
      <c r="E203" s="180"/>
      <c r="F203" s="180">
        <f>COUNTIF(D192:D194,"*K*")</f>
        <v>0</v>
      </c>
      <c r="I203" s="198"/>
      <c r="J203" s="198"/>
      <c r="L203" s="199"/>
      <c r="M203" s="200"/>
      <c r="N203" s="200"/>
      <c r="O203" s="201"/>
      <c r="P203" s="230"/>
      <c r="Q203" s="197"/>
    </row>
    <row r="204" spans="1:17" s="195" customFormat="1" x14ac:dyDescent="0.3">
      <c r="A204" s="194"/>
      <c r="C204" s="72" t="s">
        <v>164</v>
      </c>
      <c r="D204" s="180"/>
      <c r="E204" s="180"/>
      <c r="F204" s="180">
        <f>COUNTIF(D192:D194,"*Z*")</f>
        <v>0</v>
      </c>
      <c r="I204" s="198"/>
      <c r="J204" s="198"/>
      <c r="L204" s="199"/>
      <c r="M204" s="200"/>
      <c r="N204" s="200"/>
      <c r="O204" s="201"/>
      <c r="P204" s="230"/>
      <c r="Q204" s="197"/>
    </row>
    <row r="205" spans="1:17" s="195" customFormat="1" x14ac:dyDescent="0.3">
      <c r="A205" s="194"/>
      <c r="C205" s="207"/>
      <c r="I205" s="198"/>
      <c r="J205" s="198"/>
      <c r="L205" s="199"/>
      <c r="M205" s="200"/>
      <c r="N205" s="200"/>
      <c r="O205" s="201"/>
      <c r="P205" s="230"/>
      <c r="Q205" s="197"/>
    </row>
    <row r="206" spans="1:17" s="195" customFormat="1" x14ac:dyDescent="0.3">
      <c r="A206" s="203" t="s">
        <v>206</v>
      </c>
      <c r="F206" s="196"/>
      <c r="I206" s="198"/>
      <c r="J206" s="198"/>
      <c r="L206" s="199"/>
      <c r="M206" s="200"/>
      <c r="N206" s="200"/>
      <c r="O206" s="201"/>
      <c r="P206" s="230"/>
      <c r="Q206" s="197"/>
    </row>
    <row r="207" spans="1:17" s="195" customFormat="1" x14ac:dyDescent="0.3">
      <c r="A207" s="194"/>
      <c r="C207" s="207"/>
      <c r="I207" s="198"/>
      <c r="J207" s="198"/>
      <c r="L207" s="199"/>
      <c r="M207" s="200"/>
      <c r="N207" s="200"/>
      <c r="O207" s="201"/>
      <c r="P207" s="230"/>
      <c r="Q207" s="197"/>
    </row>
    <row r="208" spans="1:17" s="195" customFormat="1" x14ac:dyDescent="0.3">
      <c r="A208" s="194"/>
      <c r="C208" s="207"/>
      <c r="I208" s="198"/>
      <c r="J208" s="198"/>
      <c r="L208" s="199"/>
      <c r="M208" s="200"/>
      <c r="N208" s="200"/>
      <c r="O208" s="201"/>
      <c r="P208" s="230"/>
      <c r="Q208" s="197"/>
    </row>
    <row r="209" spans="1:17" s="195" customFormat="1" x14ac:dyDescent="0.3">
      <c r="A209" s="194"/>
      <c r="C209" s="207"/>
      <c r="I209" s="198"/>
      <c r="J209" s="198"/>
      <c r="L209" s="199"/>
      <c r="M209" s="200"/>
      <c r="N209" s="200"/>
      <c r="O209" s="201"/>
      <c r="P209" s="230"/>
      <c r="Q209" s="197"/>
    </row>
    <row r="210" spans="1:17" s="195" customFormat="1" x14ac:dyDescent="0.3">
      <c r="A210" s="194"/>
      <c r="C210" s="72" t="s">
        <v>156</v>
      </c>
      <c r="D210" s="180"/>
      <c r="E210" s="180"/>
      <c r="F210" s="180">
        <f>COUNTIF(R207:R209,"*áno*")</f>
        <v>0</v>
      </c>
      <c r="I210" s="198"/>
      <c r="J210" s="198"/>
      <c r="L210" s="199"/>
      <c r="M210" s="200"/>
      <c r="N210" s="200"/>
      <c r="O210" s="201"/>
      <c r="P210" s="230"/>
      <c r="Q210" s="197"/>
    </row>
    <row r="211" spans="1:17" s="195" customFormat="1" x14ac:dyDescent="0.3">
      <c r="A211" s="194"/>
      <c r="C211" s="72" t="s">
        <v>157</v>
      </c>
      <c r="D211" s="180"/>
      <c r="E211" s="180"/>
      <c r="F211" s="180">
        <f>COUNTIF(D207:D209,"*w*")</f>
        <v>0</v>
      </c>
      <c r="I211" s="198"/>
      <c r="J211" s="198"/>
      <c r="L211" s="199"/>
      <c r="M211" s="200"/>
      <c r="N211" s="200"/>
      <c r="O211" s="201"/>
      <c r="P211" s="230"/>
      <c r="Q211" s="197"/>
    </row>
    <row r="212" spans="1:17" s="195" customFormat="1" x14ac:dyDescent="0.3">
      <c r="A212" s="194"/>
      <c r="C212" s="72" t="s">
        <v>158</v>
      </c>
      <c r="D212" s="180"/>
      <c r="E212" s="180"/>
      <c r="F212" s="180">
        <f>COUNTIF(D207:D209,"*P*")</f>
        <v>0</v>
      </c>
      <c r="I212" s="198"/>
      <c r="J212" s="198"/>
      <c r="L212" s="199"/>
      <c r="M212" s="200"/>
      <c r="N212" s="200"/>
      <c r="O212" s="201"/>
      <c r="P212" s="230"/>
      <c r="Q212" s="197"/>
    </row>
    <row r="213" spans="1:17" s="195" customFormat="1" x14ac:dyDescent="0.3">
      <c r="A213" s="194"/>
      <c r="C213" s="72" t="s">
        <v>159</v>
      </c>
      <c r="D213" s="180"/>
      <c r="E213" s="180"/>
      <c r="F213" s="180">
        <f>COUNTIF(D207:D209,"*L*")</f>
        <v>0</v>
      </c>
      <c r="I213" s="198"/>
      <c r="J213" s="198"/>
      <c r="L213" s="199"/>
      <c r="M213" s="200"/>
      <c r="N213" s="200"/>
      <c r="O213" s="201"/>
      <c r="P213" s="230"/>
      <c r="Q213" s="197"/>
    </row>
    <row r="214" spans="1:17" s="195" customFormat="1" x14ac:dyDescent="0.3">
      <c r="A214" s="194"/>
      <c r="C214" s="72" t="s">
        <v>160</v>
      </c>
      <c r="D214" s="180"/>
      <c r="E214" s="180"/>
      <c r="F214" s="180">
        <f>COUNTIF(D207:D209,"*V*")</f>
        <v>0</v>
      </c>
      <c r="I214" s="198"/>
      <c r="J214" s="198"/>
      <c r="L214" s="199"/>
      <c r="M214" s="200"/>
      <c r="N214" s="200"/>
      <c r="O214" s="201"/>
      <c r="P214" s="230"/>
      <c r="Q214" s="197"/>
    </row>
    <row r="215" spans="1:17" s="195" customFormat="1" x14ac:dyDescent="0.3">
      <c r="A215" s="194"/>
      <c r="C215" s="72"/>
      <c r="D215" s="180"/>
      <c r="E215" s="180"/>
      <c r="F215" s="180"/>
      <c r="I215" s="198"/>
      <c r="J215" s="198"/>
      <c r="L215" s="199"/>
      <c r="M215" s="200"/>
      <c r="N215" s="200"/>
      <c r="O215" s="201"/>
      <c r="P215" s="230"/>
      <c r="Q215" s="197"/>
    </row>
    <row r="216" spans="1:17" s="195" customFormat="1" x14ac:dyDescent="0.3">
      <c r="A216" s="194"/>
      <c r="C216" s="72" t="s">
        <v>161</v>
      </c>
      <c r="D216" s="180"/>
      <c r="E216" s="180"/>
      <c r="F216" s="180">
        <f>COUNTIF(D207:D209,"*D*")</f>
        <v>0</v>
      </c>
      <c r="I216" s="198"/>
      <c r="J216" s="198"/>
      <c r="L216" s="199"/>
      <c r="M216" s="200"/>
      <c r="N216" s="200"/>
      <c r="O216" s="201"/>
      <c r="P216" s="230"/>
      <c r="Q216" s="197"/>
    </row>
    <row r="217" spans="1:17" s="195" customFormat="1" x14ac:dyDescent="0.3">
      <c r="A217" s="194"/>
      <c r="C217" s="72" t="s">
        <v>162</v>
      </c>
      <c r="D217" s="180"/>
      <c r="E217" s="180"/>
      <c r="F217" s="180">
        <f>COUNTIF(D207:D209,"*S*")</f>
        <v>0</v>
      </c>
      <c r="I217" s="198"/>
      <c r="J217" s="198"/>
      <c r="L217" s="199"/>
      <c r="M217" s="200"/>
      <c r="N217" s="200"/>
      <c r="O217" s="201"/>
      <c r="P217" s="230"/>
      <c r="Q217" s="197"/>
    </row>
    <row r="218" spans="1:17" s="195" customFormat="1" x14ac:dyDescent="0.3">
      <c r="A218" s="194"/>
      <c r="C218" s="72" t="s">
        <v>163</v>
      </c>
      <c r="D218" s="180"/>
      <c r="E218" s="180"/>
      <c r="F218" s="180">
        <f>COUNTIF(D207:D209,"*K*")</f>
        <v>0</v>
      </c>
      <c r="I218" s="198"/>
      <c r="J218" s="198"/>
      <c r="L218" s="199"/>
      <c r="M218" s="200"/>
      <c r="N218" s="200"/>
      <c r="O218" s="201"/>
      <c r="P218" s="230"/>
      <c r="Q218" s="197"/>
    </row>
    <row r="219" spans="1:17" s="195" customFormat="1" x14ac:dyDescent="0.3">
      <c r="A219" s="194"/>
      <c r="C219" s="72" t="s">
        <v>164</v>
      </c>
      <c r="D219" s="180"/>
      <c r="E219" s="180"/>
      <c r="F219" s="180">
        <f>COUNTIF(D207:D209,"*Z*")</f>
        <v>0</v>
      </c>
      <c r="I219" s="198"/>
      <c r="J219" s="198"/>
      <c r="L219" s="199"/>
      <c r="M219" s="200"/>
      <c r="N219" s="200"/>
      <c r="O219" s="201"/>
      <c r="P219" s="230"/>
      <c r="Q219" s="197"/>
    </row>
    <row r="220" spans="1:17" s="195" customFormat="1" x14ac:dyDescent="0.3">
      <c r="A220" s="194"/>
      <c r="C220" s="207"/>
      <c r="I220" s="198"/>
      <c r="J220" s="198"/>
      <c r="L220" s="199"/>
      <c r="M220" s="200"/>
      <c r="N220" s="200"/>
      <c r="O220" s="201"/>
      <c r="P220" s="230"/>
      <c r="Q220" s="197"/>
    </row>
    <row r="221" spans="1:17" s="195" customFormat="1" ht="15" thickBot="1" x14ac:dyDescent="0.35">
      <c r="A221" s="194"/>
      <c r="F221" s="196"/>
      <c r="I221" s="198"/>
      <c r="J221" s="198"/>
      <c r="L221" s="199"/>
      <c r="M221" s="200"/>
      <c r="N221" s="200"/>
      <c r="O221" s="201"/>
      <c r="P221" s="230"/>
      <c r="Q221" s="197"/>
    </row>
    <row r="222" spans="1:17" s="119" customFormat="1" ht="15" thickBot="1" x14ac:dyDescent="0.35">
      <c r="A222" s="205"/>
      <c r="Q222" s="231"/>
    </row>
    <row r="224" spans="1:17" x14ac:dyDescent="0.3">
      <c r="A224" s="206" t="s">
        <v>83</v>
      </c>
      <c r="C224" s="72" t="s">
        <v>156</v>
      </c>
      <c r="F224" s="180">
        <f>COUNTIF(R33:R221,"*áno*")</f>
        <v>48</v>
      </c>
    </row>
    <row r="225" spans="1:47" x14ac:dyDescent="0.3">
      <c r="A225" s="206"/>
      <c r="C225" s="72" t="s">
        <v>157</v>
      </c>
      <c r="F225" s="180">
        <f>COUNTIF(D33:D221,"*w*")</f>
        <v>38</v>
      </c>
    </row>
    <row r="226" spans="1:47" x14ac:dyDescent="0.3">
      <c r="A226" s="206"/>
      <c r="C226" s="72" t="s">
        <v>158</v>
      </c>
      <c r="F226" s="180">
        <f>COUNTIF(D33:D221,"*P*")</f>
        <v>20</v>
      </c>
    </row>
    <row r="227" spans="1:47" x14ac:dyDescent="0.3">
      <c r="A227" s="206"/>
      <c r="C227" s="72" t="s">
        <v>159</v>
      </c>
      <c r="F227" s="180">
        <f>COUNTIF(D33:D221,"*L*")</f>
        <v>11</v>
      </c>
    </row>
    <row r="228" spans="1:47" x14ac:dyDescent="0.3">
      <c r="A228" s="206"/>
      <c r="C228" s="72" t="s">
        <v>160</v>
      </c>
      <c r="F228" s="180">
        <f>COUNTIF(D33:D221,"*V*")</f>
        <v>17</v>
      </c>
    </row>
    <row r="229" spans="1:47" x14ac:dyDescent="0.3">
      <c r="A229" s="206"/>
      <c r="C229" s="72"/>
    </row>
    <row r="230" spans="1:47" x14ac:dyDescent="0.3">
      <c r="A230" s="72"/>
      <c r="C230" s="72" t="s">
        <v>161</v>
      </c>
      <c r="F230" s="180">
        <f>COUNTIF(D33:D221,"*D*")</f>
        <v>38</v>
      </c>
    </row>
    <row r="231" spans="1:47" x14ac:dyDescent="0.3">
      <c r="A231" s="72"/>
      <c r="C231" s="72" t="s">
        <v>162</v>
      </c>
      <c r="F231" s="180">
        <f>COUNTIF(D33:D221,"*S*")</f>
        <v>1</v>
      </c>
    </row>
    <row r="232" spans="1:47" x14ac:dyDescent="0.3">
      <c r="A232" s="72"/>
      <c r="C232" s="72" t="s">
        <v>163</v>
      </c>
      <c r="F232" s="180">
        <f>COUNTIF(D33:D221,"*K*")</f>
        <v>2</v>
      </c>
    </row>
    <row r="233" spans="1:47" x14ac:dyDescent="0.3">
      <c r="A233" s="207"/>
      <c r="C233" s="72" t="s">
        <v>164</v>
      </c>
      <c r="F233" s="180">
        <f>COUNTIF(D33:D221,"*Z*")</f>
        <v>34</v>
      </c>
    </row>
    <row r="235" spans="1:47" s="208" customFormat="1" ht="15" customHeight="1" x14ac:dyDescent="0.3">
      <c r="A235" s="421" t="s">
        <v>165</v>
      </c>
      <c r="B235" s="422"/>
      <c r="C235" s="423" t="s">
        <v>54</v>
      </c>
      <c r="D235" s="424"/>
      <c r="E235" s="425" t="s">
        <v>166</v>
      </c>
      <c r="F235" s="426"/>
      <c r="G235" s="427" t="s">
        <v>51</v>
      </c>
      <c r="H235" s="428"/>
      <c r="I235" s="429" t="s">
        <v>52</v>
      </c>
      <c r="J235" s="430"/>
      <c r="K235" s="431" t="s">
        <v>53</v>
      </c>
      <c r="L235" s="432"/>
      <c r="M235" s="433" t="s">
        <v>167</v>
      </c>
      <c r="N235" s="434"/>
      <c r="O235" s="447" t="s">
        <v>168</v>
      </c>
      <c r="P235" s="448"/>
      <c r="Q235" s="232"/>
    </row>
    <row r="236" spans="1:47" s="206" customFormat="1" ht="15" customHeight="1" x14ac:dyDescent="0.3">
      <c r="A236" s="421" t="s">
        <v>169</v>
      </c>
      <c r="B236" s="422"/>
      <c r="C236" s="449" t="s">
        <v>170</v>
      </c>
      <c r="D236" s="450"/>
      <c r="E236" s="425" t="s">
        <v>171</v>
      </c>
      <c r="F236" s="426"/>
      <c r="G236" s="427" t="s">
        <v>172</v>
      </c>
      <c r="H236" s="428"/>
      <c r="I236" s="429" t="s">
        <v>173</v>
      </c>
      <c r="J236" s="430"/>
      <c r="K236" s="431" t="s">
        <v>174</v>
      </c>
      <c r="L236" s="432"/>
      <c r="M236" s="433" t="s">
        <v>175</v>
      </c>
      <c r="N236" s="434"/>
      <c r="O236" s="447" t="s">
        <v>176</v>
      </c>
      <c r="P236" s="448"/>
      <c r="Q236" s="233"/>
      <c r="R236" s="81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</row>
    <row r="237" spans="1:47" s="206" customFormat="1" x14ac:dyDescent="0.3">
      <c r="A237" s="421" t="s">
        <v>55</v>
      </c>
      <c r="B237" s="422"/>
      <c r="C237" s="145" t="s">
        <v>85</v>
      </c>
      <c r="D237" s="449" t="s">
        <v>57</v>
      </c>
      <c r="E237" s="450"/>
      <c r="F237" s="425" t="s">
        <v>58</v>
      </c>
      <c r="G237" s="426"/>
      <c r="H237" s="427" t="s">
        <v>59</v>
      </c>
      <c r="I237" s="428"/>
      <c r="J237" s="459" t="s">
        <v>60</v>
      </c>
      <c r="K237" s="460"/>
      <c r="L237" s="429" t="s">
        <v>61</v>
      </c>
      <c r="M237" s="430"/>
      <c r="N237" s="431" t="s">
        <v>62</v>
      </c>
      <c r="O237" s="432"/>
      <c r="P237" s="433" t="s">
        <v>63</v>
      </c>
      <c r="Q237" s="434"/>
      <c r="R237" s="146" t="s">
        <v>64</v>
      </c>
      <c r="AH237" s="209"/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</row>
    <row r="238" spans="1:47" s="206" customFormat="1" x14ac:dyDescent="0.3">
      <c r="A238" s="421" t="s">
        <v>56</v>
      </c>
      <c r="B238" s="422"/>
      <c r="C238" s="145" t="s">
        <v>86</v>
      </c>
      <c r="D238" s="449" t="s">
        <v>65</v>
      </c>
      <c r="E238" s="450"/>
      <c r="F238" s="425" t="s">
        <v>66</v>
      </c>
      <c r="G238" s="426"/>
      <c r="H238" s="427" t="s">
        <v>67</v>
      </c>
      <c r="I238" s="428"/>
      <c r="J238" s="429" t="s">
        <v>68</v>
      </c>
      <c r="K238" s="430"/>
      <c r="L238" s="431" t="s">
        <v>90</v>
      </c>
      <c r="M238" s="432"/>
      <c r="N238" s="433" t="s">
        <v>91</v>
      </c>
      <c r="O238" s="434"/>
      <c r="P238" s="447" t="s">
        <v>89</v>
      </c>
      <c r="Q238" s="448"/>
      <c r="R238" s="81"/>
      <c r="AH238" s="209"/>
      <c r="AI238" s="209"/>
      <c r="AJ238" s="209"/>
      <c r="AK238" s="209"/>
      <c r="AL238" s="209"/>
      <c r="AM238" s="209"/>
      <c r="AN238" s="209"/>
      <c r="AO238" s="209"/>
      <c r="AP238" s="209"/>
    </row>
    <row r="239" spans="1:47" s="206" customFormat="1" x14ac:dyDescent="0.3">
      <c r="A239" s="421" t="s">
        <v>77</v>
      </c>
      <c r="B239" s="422"/>
      <c r="C239" s="145" t="s">
        <v>85</v>
      </c>
      <c r="D239" s="449" t="s">
        <v>58</v>
      </c>
      <c r="E239" s="450"/>
      <c r="F239" s="425" t="s">
        <v>59</v>
      </c>
      <c r="G239" s="426"/>
      <c r="H239" s="427" t="s">
        <v>78</v>
      </c>
      <c r="I239" s="428"/>
      <c r="J239" s="429" t="s">
        <v>79</v>
      </c>
      <c r="K239" s="430"/>
      <c r="L239" s="431" t="s">
        <v>81</v>
      </c>
      <c r="M239" s="432"/>
      <c r="N239" s="433" t="s">
        <v>80</v>
      </c>
      <c r="O239" s="434"/>
      <c r="P239" s="447" t="s">
        <v>82</v>
      </c>
      <c r="Q239" s="448"/>
      <c r="R239" s="81"/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</row>
    <row r="240" spans="1:47" s="206" customFormat="1" x14ac:dyDescent="0.3">
      <c r="A240" s="421" t="s">
        <v>76</v>
      </c>
      <c r="B240" s="422"/>
      <c r="C240" s="145" t="s">
        <v>87</v>
      </c>
      <c r="D240" s="461" t="s">
        <v>69</v>
      </c>
      <c r="E240" s="462"/>
      <c r="F240" s="449" t="s">
        <v>70</v>
      </c>
      <c r="G240" s="450"/>
      <c r="H240" s="425" t="s">
        <v>71</v>
      </c>
      <c r="I240" s="426"/>
      <c r="J240" s="427" t="s">
        <v>177</v>
      </c>
      <c r="K240" s="428"/>
      <c r="L240" s="429" t="s">
        <v>72</v>
      </c>
      <c r="M240" s="430"/>
      <c r="N240" s="431" t="s">
        <v>73</v>
      </c>
      <c r="O240" s="432"/>
      <c r="P240" s="433" t="s">
        <v>74</v>
      </c>
      <c r="Q240" s="434"/>
      <c r="R240" s="144" t="s">
        <v>75</v>
      </c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</row>
    <row r="241" spans="1:17" s="208" customFormat="1" ht="15" customHeight="1" x14ac:dyDescent="0.3">
      <c r="A241" s="467" t="s">
        <v>178</v>
      </c>
      <c r="B241" s="468"/>
      <c r="C241" s="210" t="s">
        <v>179</v>
      </c>
      <c r="D241" s="479" t="s">
        <v>180</v>
      </c>
      <c r="E241" s="480"/>
      <c r="F241" s="481" t="s">
        <v>181</v>
      </c>
      <c r="G241" s="482"/>
      <c r="H241" s="483" t="s">
        <v>182</v>
      </c>
      <c r="I241" s="484"/>
      <c r="J241" s="469" t="s">
        <v>183</v>
      </c>
      <c r="K241" s="470"/>
      <c r="L241" s="471" t="s">
        <v>184</v>
      </c>
      <c r="M241" s="472"/>
      <c r="N241" s="463" t="s">
        <v>185</v>
      </c>
      <c r="O241" s="464"/>
      <c r="P241" s="465" t="s">
        <v>186</v>
      </c>
      <c r="Q241" s="466"/>
    </row>
    <row r="242" spans="1:17" ht="15" customHeight="1" x14ac:dyDescent="0.3">
      <c r="A242" s="467" t="s">
        <v>148</v>
      </c>
      <c r="B242" s="468"/>
      <c r="C242" s="211" t="s">
        <v>187</v>
      </c>
      <c r="D242" s="469" t="s">
        <v>188</v>
      </c>
      <c r="E242" s="470"/>
      <c r="F242" s="471" t="s">
        <v>189</v>
      </c>
      <c r="G242" s="472"/>
      <c r="H242" s="463" t="s">
        <v>190</v>
      </c>
      <c r="I242" s="464"/>
      <c r="J242" s="465" t="s">
        <v>191</v>
      </c>
      <c r="K242" s="466"/>
      <c r="L242" s="473" t="s">
        <v>192</v>
      </c>
      <c r="M242" s="474"/>
      <c r="N242" s="475" t="s">
        <v>193</v>
      </c>
      <c r="O242" s="476"/>
      <c r="P242" s="477" t="s">
        <v>194</v>
      </c>
      <c r="Q242" s="478"/>
    </row>
  </sheetData>
  <mergeCells count="75">
    <mergeCell ref="N241:O241"/>
    <mergeCell ref="P241:Q241"/>
    <mergeCell ref="A242:B242"/>
    <mergeCell ref="D242:E242"/>
    <mergeCell ref="F242:G242"/>
    <mergeCell ref="H242:I242"/>
    <mergeCell ref="J242:K242"/>
    <mergeCell ref="L242:M242"/>
    <mergeCell ref="N242:O242"/>
    <mergeCell ref="P242:Q242"/>
    <mergeCell ref="A241:B241"/>
    <mergeCell ref="D241:E241"/>
    <mergeCell ref="F241:G241"/>
    <mergeCell ref="H241:I241"/>
    <mergeCell ref="J241:K241"/>
    <mergeCell ref="L241:M241"/>
    <mergeCell ref="N239:O239"/>
    <mergeCell ref="P239:Q239"/>
    <mergeCell ref="A240:B240"/>
    <mergeCell ref="D240:E240"/>
    <mergeCell ref="F240:G240"/>
    <mergeCell ref="H240:I240"/>
    <mergeCell ref="J240:K240"/>
    <mergeCell ref="L240:M240"/>
    <mergeCell ref="N240:O240"/>
    <mergeCell ref="P240:Q240"/>
    <mergeCell ref="A239:B239"/>
    <mergeCell ref="D239:E239"/>
    <mergeCell ref="F239:G239"/>
    <mergeCell ref="H239:I239"/>
    <mergeCell ref="J239:K239"/>
    <mergeCell ref="L239:M239"/>
    <mergeCell ref="N237:O237"/>
    <mergeCell ref="P237:Q237"/>
    <mergeCell ref="A238:B238"/>
    <mergeCell ref="D238:E238"/>
    <mergeCell ref="F238:G238"/>
    <mergeCell ref="H238:I238"/>
    <mergeCell ref="J238:K238"/>
    <mergeCell ref="L238:M238"/>
    <mergeCell ref="N238:O238"/>
    <mergeCell ref="P238:Q238"/>
    <mergeCell ref="A237:B237"/>
    <mergeCell ref="D237:E237"/>
    <mergeCell ref="F237:G237"/>
    <mergeCell ref="H237:I237"/>
    <mergeCell ref="J237:K237"/>
    <mergeCell ref="L237:M237"/>
    <mergeCell ref="K236:L236"/>
    <mergeCell ref="M236:N236"/>
    <mergeCell ref="O236:P236"/>
    <mergeCell ref="L1:O1"/>
    <mergeCell ref="P1:R1"/>
    <mergeCell ref="P96:P98"/>
    <mergeCell ref="P100:P101"/>
    <mergeCell ref="A236:B236"/>
    <mergeCell ref="C236:D236"/>
    <mergeCell ref="E236:F236"/>
    <mergeCell ref="G236:H236"/>
    <mergeCell ref="I236:J236"/>
    <mergeCell ref="S1:S2"/>
    <mergeCell ref="A235:B235"/>
    <mergeCell ref="C235:D235"/>
    <mergeCell ref="E235:F235"/>
    <mergeCell ref="G235:H235"/>
    <mergeCell ref="I235:J235"/>
    <mergeCell ref="K235:L235"/>
    <mergeCell ref="M235:N235"/>
    <mergeCell ref="A1:A2"/>
    <mergeCell ref="B1:B2"/>
    <mergeCell ref="C1:C2"/>
    <mergeCell ref="D1:F1"/>
    <mergeCell ref="I1:K1"/>
    <mergeCell ref="G1:H1"/>
    <mergeCell ref="O235:P235"/>
  </mergeCells>
  <conditionalFormatting sqref="C224:C227 C230:C233 A224:A233 C14:C31 C155:C220">
    <cfRule type="expression" dxfId="132" priority="202">
      <formula>$A14="SUMÁCIA:"</formula>
    </cfRule>
  </conditionalFormatting>
  <conditionalFormatting sqref="A231:A233 C231:C233 C15:C31 C156:C220">
    <cfRule type="expression" dxfId="131" priority="200">
      <formula>$D15="VB"</formula>
    </cfRule>
    <cfRule type="expression" dxfId="130" priority="201">
      <formula>$A15="SUMÁCIA:"</formula>
    </cfRule>
  </conditionalFormatting>
  <conditionalFormatting sqref="I33:I125 I127:I221">
    <cfRule type="cellIs" dxfId="129" priority="192" operator="greaterThan">
      <formula>30</formula>
    </cfRule>
    <cfRule type="cellIs" dxfId="128" priority="193" operator="between">
      <formula>25</formula>
      <formula>30</formula>
    </cfRule>
    <cfRule type="cellIs" dxfId="127" priority="194" operator="between">
      <formula>20</formula>
      <formula>25</formula>
    </cfRule>
    <cfRule type="cellIs" dxfId="126" priority="195" operator="between">
      <formula>15</formula>
      <formula>20</formula>
    </cfRule>
    <cfRule type="cellIs" dxfId="125" priority="196" operator="between">
      <formula>10</formula>
      <formula>15</formula>
    </cfRule>
    <cfRule type="cellIs" dxfId="124" priority="197" operator="between">
      <formula>5</formula>
      <formula>10</formula>
    </cfRule>
    <cfRule type="cellIs" dxfId="123" priority="198" operator="between">
      <formula>0</formula>
      <formula>5</formula>
    </cfRule>
  </conditionalFormatting>
  <conditionalFormatting sqref="H237 F238 C236 E236">
    <cfRule type="cellIs" dxfId="122" priority="191" operator="lessThan">
      <formula>-20</formula>
    </cfRule>
  </conditionalFormatting>
  <conditionalFormatting sqref="J33:J125 J127:J221">
    <cfRule type="cellIs" dxfId="121" priority="184" operator="greaterThan">
      <formula>15</formula>
    </cfRule>
    <cfRule type="cellIs" dxfId="120" priority="185" operator="between">
      <formula>13</formula>
      <formula>15</formula>
    </cfRule>
    <cfRule type="cellIs" dxfId="119" priority="186" operator="between">
      <formula>11</formula>
      <formula>13</formula>
    </cfRule>
    <cfRule type="cellIs" dxfId="118" priority="187" operator="between">
      <formula>8</formula>
      <formula>11</formula>
    </cfRule>
    <cfRule type="cellIs" dxfId="117" priority="188" operator="between">
      <formula>5</formula>
      <formula>8</formula>
    </cfRule>
    <cfRule type="cellIs" dxfId="116" priority="189" operator="between">
      <formula>2</formula>
      <formula>5</formula>
    </cfRule>
    <cfRule type="cellIs" dxfId="115" priority="190" operator="between">
      <formula>0</formula>
      <formula>2</formula>
    </cfRule>
  </conditionalFormatting>
  <conditionalFormatting sqref="L33:L125 L127:L221">
    <cfRule type="cellIs" dxfId="114" priority="177" operator="greaterThan">
      <formula>150</formula>
    </cfRule>
    <cfRule type="cellIs" dxfId="113" priority="178" operator="between">
      <formula>90</formula>
      <formula>150</formula>
    </cfRule>
    <cfRule type="cellIs" dxfId="112" priority="179" operator="between">
      <formula>50</formula>
      <formula>90</formula>
    </cfRule>
    <cfRule type="cellIs" dxfId="111" priority="180" operator="between">
      <formula>30</formula>
      <formula>50</formula>
    </cfRule>
    <cfRule type="cellIs" dxfId="110" priority="181" operator="between">
      <formula>15</formula>
      <formula>30</formula>
    </cfRule>
    <cfRule type="cellIs" dxfId="109" priority="182" operator="between">
      <formula>5</formula>
      <formula>15</formula>
    </cfRule>
    <cfRule type="cellIs" dxfId="108" priority="183" operator="between">
      <formula>0</formula>
      <formula>5</formula>
    </cfRule>
  </conditionalFormatting>
  <conditionalFormatting sqref="M33:M125 M127:M221">
    <cfRule type="cellIs" dxfId="107" priority="169" operator="greaterThan">
      <formula>80</formula>
    </cfRule>
    <cfRule type="cellIs" dxfId="106" priority="170" operator="between">
      <formula>60</formula>
      <formula>80</formula>
    </cfRule>
    <cfRule type="cellIs" dxfId="105" priority="171" operator="between">
      <formula>45</formula>
      <formula>60</formula>
    </cfRule>
    <cfRule type="cellIs" dxfId="104" priority="172" operator="between">
      <formula>30</formula>
      <formula>45</formula>
    </cfRule>
    <cfRule type="cellIs" dxfId="103" priority="173" operator="between">
      <formula>15</formula>
      <formula>30</formula>
    </cfRule>
    <cfRule type="cellIs" dxfId="102" priority="174" operator="between">
      <formula>10</formula>
      <formula>15</formula>
    </cfRule>
    <cfRule type="cellIs" dxfId="101" priority="175" operator="between">
      <formula>5</formula>
      <formula>10</formula>
    </cfRule>
    <cfRule type="cellIs" dxfId="100" priority="176" operator="between">
      <formula>0</formula>
      <formula>5</formula>
    </cfRule>
  </conditionalFormatting>
  <conditionalFormatting sqref="N150:N221 N33:N125 N127:N148">
    <cfRule type="cellIs" dxfId="99" priority="162" operator="greaterThan">
      <formula>50</formula>
    </cfRule>
    <cfRule type="cellIs" dxfId="98" priority="163" operator="between">
      <formula>40</formula>
      <formula>50</formula>
    </cfRule>
    <cfRule type="cellIs" dxfId="97" priority="164" operator="between">
      <formula>30</formula>
      <formula>40</formula>
    </cfRule>
    <cfRule type="cellIs" dxfId="96" priority="165" operator="between">
      <formula>20</formula>
      <formula>30</formula>
    </cfRule>
    <cfRule type="cellIs" dxfId="95" priority="166" operator="between">
      <formula>15</formula>
      <formula>20</formula>
    </cfRule>
    <cfRule type="cellIs" dxfId="94" priority="167" operator="between">
      <formula>10</formula>
      <formula>15</formula>
    </cfRule>
    <cfRule type="cellIs" dxfId="93" priority="168" operator="between">
      <formula>5</formula>
      <formula>10</formula>
    </cfRule>
  </conditionalFormatting>
  <conditionalFormatting sqref="O33:O125 O127:O221">
    <cfRule type="cellIs" dxfId="92" priority="154" operator="greaterThan">
      <formula>30</formula>
    </cfRule>
    <cfRule type="cellIs" dxfId="91" priority="155" operator="between">
      <formula>20</formula>
      <formula>30</formula>
    </cfRule>
    <cfRule type="cellIs" dxfId="90" priority="156" operator="between">
      <formula>15</formula>
      <formula>20</formula>
    </cfRule>
    <cfRule type="cellIs" dxfId="89" priority="157" operator="between">
      <formula>10</formula>
      <formula>15</formula>
    </cfRule>
    <cfRule type="cellIs" dxfId="88" priority="158" operator="between">
      <formula>5</formula>
      <formula>10</formula>
    </cfRule>
    <cfRule type="cellIs" dxfId="87" priority="159" operator="between">
      <formula>3</formula>
      <formula>5</formula>
    </cfRule>
    <cfRule type="cellIs" dxfId="86" priority="160" operator="between">
      <formula>1</formula>
      <formula>3</formula>
    </cfRule>
    <cfRule type="cellIs" dxfId="85" priority="161" operator="between">
      <formula>0</formula>
      <formula>1</formula>
    </cfRule>
  </conditionalFormatting>
  <conditionalFormatting sqref="L176:O176 L191:O219 N150:N221 L160:O168 L127:O147 L33:O125 N148 L148:M221 O148:O221">
    <cfRule type="cellIs" dxfId="84" priority="153" operator="equal">
      <formula>0</formula>
    </cfRule>
  </conditionalFormatting>
  <conditionalFormatting sqref="P33:P96 P102:P125 P127:P221">
    <cfRule type="cellIs" dxfId="83" priority="145" operator="greaterThan">
      <formula>2500</formula>
    </cfRule>
    <cfRule type="cellIs" dxfId="82" priority="146" operator="between">
      <formula>1800</formula>
      <formula>2500</formula>
    </cfRule>
    <cfRule type="cellIs" dxfId="81" priority="147" operator="between">
      <formula>1200</formula>
      <formula>1800</formula>
    </cfRule>
    <cfRule type="cellIs" dxfId="80" priority="148" operator="between">
      <formula>700</formula>
      <formula>1200</formula>
    </cfRule>
    <cfRule type="cellIs" dxfId="79" priority="149" operator="between">
      <formula>350</formula>
      <formula>700</formula>
    </cfRule>
    <cfRule type="cellIs" dxfId="78" priority="150" operator="between">
      <formula>50</formula>
      <formula>350</formula>
    </cfRule>
    <cfRule type="cellIs" dxfId="77" priority="151" operator="between">
      <formula>10</formula>
      <formula>50</formula>
    </cfRule>
    <cfRule type="cellIs" dxfId="76" priority="152" operator="between">
      <formula>1</formula>
      <formula>10</formula>
    </cfRule>
  </conditionalFormatting>
  <conditionalFormatting sqref="A176:XFD176 A191:XFD219 C8:F31 N150:N221 A160:XFD168 O32:XFD96 O102:XFD115 O97:O101 Q97:XFD101 A32:N115 A127:XFD147 A116:XFD125 O148:XFD221 N148 A148:M221">
    <cfRule type="containsBlanks" dxfId="75" priority="143">
      <formula>LEN(TRIM(A8))=0</formula>
    </cfRule>
  </conditionalFormatting>
  <conditionalFormatting sqref="F8:F125 F127:F221 D133:D221 XFC133:XFD221 XEY133:XEY221 XEU133:XEU221 XEQ133:XEQ221 XEM133:XEM221 XEI133:XEI221 XEE133:XEE221 XEA133:XEA221 XDW133:XDW221 XDS133:XDS221 XDO133:XDO221 XDK133:XDK221 XDG133:XDG221 XDC133:XDC221 XCY133:XCY221 XCU133:XCU221 XCQ133:XCQ221 XCM133:XCM221 XCI133:XCI221 XCE133:XCE221 XCA133:XCA221 XBW133:XBW221 XBS133:XBS221 XBO133:XBO221 XBK133:XBK221 XBG133:XBG221 XBC133:XBC221 XAY133:XAY221 XAU133:XAU221 XAQ133:XAQ221 XAM133:XAM221 XAI133:XAI221 XAE133:XAE221 XAA133:XAA221 WZW133:WZW221 WZS133:WZS221 WZO133:WZO221 WZK133:WZK221 WZG133:WZG221 WZC133:WZC221 WYY133:WYY221 WYU133:WYU221 WYQ133:WYQ221 WYM133:WYM221 WYI133:WYI221 WYE133:WYE221 WYA133:WYA221 WXW133:WXW221 WXS133:WXS221 WXO133:WXO221 WXK133:WXK221 WXG133:WXG221 WXC133:WXC221 WWY133:WWY221 WWU133:WWU221 WWQ133:WWQ221 WWM133:WWM221 WWI133:WWI221 WWE133:WWE221 WWA133:WWA221 WVW133:WVW221 WVS133:WVS221 WVO133:WVO221 WVK133:WVK221 WVG133:WVG221 WVC133:WVC221 WUY133:WUY221 WUU133:WUU221 WUQ133:WUQ221 WUM133:WUM221 WUI133:WUI221 WUE133:WUE221 WUA133:WUA221 WTW133:WTW221 WTS133:WTS221 WTO133:WTO221 WTK133:WTK221 WTG133:WTG221 WTC133:WTC221 WSY133:WSY221 WSU133:WSU221 WSQ133:WSQ221 WSM133:WSM221 WSI133:WSI221 WSE133:WSE221 WSA133:WSA221 WRW133:WRW221 WRS133:WRS221 WRO133:WRO221 WRK133:WRK221 WRG133:WRG221 WRC133:WRC221 WQY133:WQY221 WQU133:WQU221 WQQ133:WQQ221 WQM133:WQM221 WQI133:WQI221 WQE133:WQE221 WQA133:WQA221 WPW133:WPW221 WPS133:WPS221 WPO133:WPO221 WPK133:WPK221 WPG133:WPG221 WPC133:WPC221 WOY133:WOY221 WOU133:WOU221 WOQ133:WOQ221 WOM133:WOM221 WOI133:WOI221 WOE133:WOE221 WOA133:WOA221 WNW133:WNW221 WNS133:WNS221 WNO133:WNO221 WNK133:WNK221 WNG133:WNG221 WNC133:WNC221 WMY133:WMY221 WMU133:WMU221 WMQ133:WMQ221 WMM133:WMM221 WMI133:WMI221 WME133:WME221 WMA133:WMA221 WLW133:WLW221 WLS133:WLS221 WLO133:WLO221 WLK133:WLK221 WLG133:WLG221 WLC133:WLC221 WKY133:WKY221 WKU133:WKU221 WKQ133:WKQ221 WKM133:WKM221 WKI133:WKI221 WKE133:WKE221 WKA133:WKA221 WJW133:WJW221 WJS133:WJS221 WJO133:WJO221 WJK133:WJK221 WJG133:WJG221 WJC133:WJC221 WIY133:WIY221 WIU133:WIU221 WIQ133:WIQ221 WIM133:WIM221 WII133:WII221 WIE133:WIE221 WIA133:WIA221 WHW133:WHW221 WHS133:WHS221 WHO133:WHO221 WHK133:WHK221 WHG133:WHG221 WHC133:WHC221 WGY133:WGY221 WGU133:WGU221 WGQ133:WGQ221 WGM133:WGM221 WGI133:WGI221 WGE133:WGE221 WGA133:WGA221 WFW133:WFW221 WFS133:WFS221 WFO133:WFO221 WFK133:WFK221 WFG133:WFG221 WFC133:WFC221 WEY133:WEY221 WEU133:WEU221 WEQ133:WEQ221 WEM133:WEM221 WEI133:WEI221 WEE133:WEE221 WEA133:WEA221 WDW133:WDW221 WDS133:WDS221 WDO133:WDO221 WDK133:WDK221 WDG133:WDG221 WDC133:WDC221 WCY133:WCY221 WCU133:WCU221 WCQ133:WCQ221 WCM133:WCM221 WCI133:WCI221 WCE133:WCE221 WCA133:WCA221 WBW133:WBW221 WBS133:WBS221 WBO133:WBO221 WBK133:WBK221 WBG133:WBG221 WBC133:WBC221 WAY133:WAY221 WAU133:WAU221 WAQ133:WAQ221 WAM133:WAM221 WAI133:WAI221 WAE133:WAE221 WAA133:WAA221 VZW133:VZW221 VZS133:VZS221 VZO133:VZO221 VZK133:VZK221 VZG133:VZG221 VZC133:VZC221 VYY133:VYY221 VYU133:VYU221 VYQ133:VYQ221 VYM133:VYM221 VYI133:VYI221 VYE133:VYE221 VYA133:VYA221 VXW133:VXW221 VXS133:VXS221 VXO133:VXO221 VXK133:VXK221 VXG133:VXG221 VXC133:VXC221 VWY133:VWY221 VWU133:VWU221 VWQ133:VWQ221 VWM133:VWM221 VWI133:VWI221 VWE133:VWE221 VWA133:VWA221 VVW133:VVW221 VVS133:VVS221 VVO133:VVO221 VVK133:VVK221 VVG133:VVG221 VVC133:VVC221 VUY133:VUY221 VUU133:VUU221 VUQ133:VUQ221 VUM133:VUM221 VUI133:VUI221 VUE133:VUE221 VUA133:VUA221 VTW133:VTW221 VTS133:VTS221 VTO133:VTO221 VTK133:VTK221 VTG133:VTG221 VTC133:VTC221 VSY133:VSY221 VSU133:VSU221 VSQ133:VSQ221 VSM133:VSM221 VSI133:VSI221 VSE133:VSE221 VSA133:VSA221 VRW133:VRW221 VRS133:VRS221 VRO133:VRO221 VRK133:VRK221 VRG133:VRG221 VRC133:VRC221 VQY133:VQY221 VQU133:VQU221 VQQ133:VQQ221 VQM133:VQM221 VQI133:VQI221 VQE133:VQE221 VQA133:VQA221 VPW133:VPW221 VPS133:VPS221 VPO133:VPO221 VPK133:VPK221 VPG133:VPG221 VPC133:VPC221 VOY133:VOY221 VOU133:VOU221 VOQ133:VOQ221 VOM133:VOM221 VOI133:VOI221 VOE133:VOE221 VOA133:VOA221 VNW133:VNW221 VNS133:VNS221 VNO133:VNO221 VNK133:VNK221 VNG133:VNG221 VNC133:VNC221 VMY133:VMY221 VMU133:VMU221 VMQ133:VMQ221 VMM133:VMM221 VMI133:VMI221 VME133:VME221 VMA133:VMA221 VLW133:VLW221 VLS133:VLS221 VLO133:VLO221 VLK133:VLK221 VLG133:VLG221 VLC133:VLC221 VKY133:VKY221 VKU133:VKU221 VKQ133:VKQ221 VKM133:VKM221 VKI133:VKI221 VKE133:VKE221 VKA133:VKA221 VJW133:VJW221 VJS133:VJS221 VJO133:VJO221 VJK133:VJK221 VJG133:VJG221 VJC133:VJC221 VIY133:VIY221 VIU133:VIU221 VIQ133:VIQ221 VIM133:VIM221 VII133:VII221 VIE133:VIE221 VIA133:VIA221 VHW133:VHW221 VHS133:VHS221 VHO133:VHO221 VHK133:VHK221 VHG133:VHG221 VHC133:VHC221 VGY133:VGY221 VGU133:VGU221 VGQ133:VGQ221 VGM133:VGM221 VGI133:VGI221 VGE133:VGE221 VGA133:VGA221 VFW133:VFW221 VFS133:VFS221 VFO133:VFO221 VFK133:VFK221 VFG133:VFG221 VFC133:VFC221 VEY133:VEY221 VEU133:VEU221 VEQ133:VEQ221 VEM133:VEM221 VEI133:VEI221 VEE133:VEE221 VEA133:VEA221 VDW133:VDW221 VDS133:VDS221 VDO133:VDO221 VDK133:VDK221 VDG133:VDG221 VDC133:VDC221 VCY133:VCY221 VCU133:VCU221 VCQ133:VCQ221 VCM133:VCM221 VCI133:VCI221 VCE133:VCE221 VCA133:VCA221 VBW133:VBW221 VBS133:VBS221 VBO133:VBO221 VBK133:VBK221 VBG133:VBG221 VBC133:VBC221 VAY133:VAY221 VAU133:VAU221 VAQ133:VAQ221 VAM133:VAM221 VAI133:VAI221 VAE133:VAE221 VAA133:VAA221 UZW133:UZW221 UZS133:UZS221 UZO133:UZO221 UZK133:UZK221 UZG133:UZG221 UZC133:UZC221 UYY133:UYY221 UYU133:UYU221 UYQ133:UYQ221 UYM133:UYM221 UYI133:UYI221 UYE133:UYE221 UYA133:UYA221 UXW133:UXW221 UXS133:UXS221 UXO133:UXO221 UXK133:UXK221 UXG133:UXG221 UXC133:UXC221 UWY133:UWY221 UWU133:UWU221 UWQ133:UWQ221 UWM133:UWM221 UWI133:UWI221 UWE133:UWE221 UWA133:UWA221 UVW133:UVW221 UVS133:UVS221 UVO133:UVO221 UVK133:UVK221 UVG133:UVG221 UVC133:UVC221 UUY133:UUY221 UUU133:UUU221 UUQ133:UUQ221 UUM133:UUM221 UUI133:UUI221 UUE133:UUE221 UUA133:UUA221 UTW133:UTW221 UTS133:UTS221 UTO133:UTO221 UTK133:UTK221 UTG133:UTG221 UTC133:UTC221 USY133:USY221 USU133:USU221 USQ133:USQ221 USM133:USM221 USI133:USI221 USE133:USE221 USA133:USA221 URW133:URW221 URS133:URS221 URO133:URO221 URK133:URK221 URG133:URG221 URC133:URC221 UQY133:UQY221 UQU133:UQU221 UQQ133:UQQ221 UQM133:UQM221 UQI133:UQI221 UQE133:UQE221 UQA133:UQA221 UPW133:UPW221 UPS133:UPS221 UPO133:UPO221 UPK133:UPK221 UPG133:UPG221 UPC133:UPC221 UOY133:UOY221 UOU133:UOU221 UOQ133:UOQ221 UOM133:UOM221 UOI133:UOI221 UOE133:UOE221 UOA133:UOA221 UNW133:UNW221 UNS133:UNS221 UNO133:UNO221 UNK133:UNK221 UNG133:UNG221 UNC133:UNC221 UMY133:UMY221 UMU133:UMU221 UMQ133:UMQ221 UMM133:UMM221 UMI133:UMI221 UME133:UME221 UMA133:UMA221 ULW133:ULW221 ULS133:ULS221 ULO133:ULO221 ULK133:ULK221 ULG133:ULG221 ULC133:ULC221 UKY133:UKY221 UKU133:UKU221 UKQ133:UKQ221 UKM133:UKM221 UKI133:UKI221 UKE133:UKE221 UKA133:UKA221 UJW133:UJW221 UJS133:UJS221 UJO133:UJO221 UJK133:UJK221 UJG133:UJG221 UJC133:UJC221 UIY133:UIY221 UIU133:UIU221 UIQ133:UIQ221 UIM133:UIM221 UII133:UII221 UIE133:UIE221 UIA133:UIA221 UHW133:UHW221 UHS133:UHS221 UHO133:UHO221 UHK133:UHK221 UHG133:UHG221 UHC133:UHC221 UGY133:UGY221 UGU133:UGU221 UGQ133:UGQ221 UGM133:UGM221 UGI133:UGI221 UGE133:UGE221 UGA133:UGA221 UFW133:UFW221 UFS133:UFS221 UFO133:UFO221 UFK133:UFK221 UFG133:UFG221 UFC133:UFC221 UEY133:UEY221 UEU133:UEU221 UEQ133:UEQ221 UEM133:UEM221 UEI133:UEI221 UEE133:UEE221 UEA133:UEA221 UDW133:UDW221 UDS133:UDS221 UDO133:UDO221 UDK133:UDK221 UDG133:UDG221 UDC133:UDC221 UCY133:UCY221 UCU133:UCU221 UCQ133:UCQ221 UCM133:UCM221 UCI133:UCI221 UCE133:UCE221 UCA133:UCA221 UBW133:UBW221 UBS133:UBS221 UBO133:UBO221 UBK133:UBK221 UBG133:UBG221 UBC133:UBC221 UAY133:UAY221 UAU133:UAU221 UAQ133:UAQ221 UAM133:UAM221 UAI133:UAI221 UAE133:UAE221 UAA133:UAA221 TZW133:TZW221 TZS133:TZS221 TZO133:TZO221 TZK133:TZK221 TZG133:TZG221 TZC133:TZC221 TYY133:TYY221 TYU133:TYU221 TYQ133:TYQ221 TYM133:TYM221 TYI133:TYI221 TYE133:TYE221 TYA133:TYA221 TXW133:TXW221 TXS133:TXS221 TXO133:TXO221 TXK133:TXK221 TXG133:TXG221 TXC133:TXC221 TWY133:TWY221 TWU133:TWU221 TWQ133:TWQ221 TWM133:TWM221 TWI133:TWI221 TWE133:TWE221 TWA133:TWA221 TVW133:TVW221 TVS133:TVS221 TVO133:TVO221 TVK133:TVK221 TVG133:TVG221 TVC133:TVC221 TUY133:TUY221 TUU133:TUU221 TUQ133:TUQ221 TUM133:TUM221 TUI133:TUI221 TUE133:TUE221 TUA133:TUA221 TTW133:TTW221 TTS133:TTS221 TTO133:TTO221 TTK133:TTK221 TTG133:TTG221 TTC133:TTC221 TSY133:TSY221 TSU133:TSU221 TSQ133:TSQ221 TSM133:TSM221 TSI133:TSI221 TSE133:TSE221 TSA133:TSA221 TRW133:TRW221 TRS133:TRS221 TRO133:TRO221 TRK133:TRK221 TRG133:TRG221 TRC133:TRC221 TQY133:TQY221 TQU133:TQU221 TQQ133:TQQ221 TQM133:TQM221 TQI133:TQI221 TQE133:TQE221 TQA133:TQA221 TPW133:TPW221 TPS133:TPS221 TPO133:TPO221 TPK133:TPK221 TPG133:TPG221 TPC133:TPC221 TOY133:TOY221 TOU133:TOU221 TOQ133:TOQ221 TOM133:TOM221 TOI133:TOI221 TOE133:TOE221 TOA133:TOA221 TNW133:TNW221 TNS133:TNS221 TNO133:TNO221 TNK133:TNK221 TNG133:TNG221 TNC133:TNC221 TMY133:TMY221 TMU133:TMU221 TMQ133:TMQ221 TMM133:TMM221 TMI133:TMI221 TME133:TME221 TMA133:TMA221 TLW133:TLW221 TLS133:TLS221 TLO133:TLO221 TLK133:TLK221 TLG133:TLG221 TLC133:TLC221 TKY133:TKY221 TKU133:TKU221 TKQ133:TKQ221 TKM133:TKM221 TKI133:TKI221 TKE133:TKE221 TKA133:TKA221 TJW133:TJW221 TJS133:TJS221 TJO133:TJO221 TJK133:TJK221 TJG133:TJG221 TJC133:TJC221 TIY133:TIY221 TIU133:TIU221 TIQ133:TIQ221 TIM133:TIM221 TII133:TII221 TIE133:TIE221 TIA133:TIA221 THW133:THW221 THS133:THS221 THO133:THO221 THK133:THK221 THG133:THG221 THC133:THC221 TGY133:TGY221 TGU133:TGU221 TGQ133:TGQ221 TGM133:TGM221 TGI133:TGI221 TGE133:TGE221 TGA133:TGA221 TFW133:TFW221 TFS133:TFS221 TFO133:TFO221 TFK133:TFK221 TFG133:TFG221 TFC133:TFC221 TEY133:TEY221 TEU133:TEU221 TEQ133:TEQ221 TEM133:TEM221 TEI133:TEI221 TEE133:TEE221 TEA133:TEA221 TDW133:TDW221 TDS133:TDS221 TDO133:TDO221 TDK133:TDK221 TDG133:TDG221 TDC133:TDC221 TCY133:TCY221 TCU133:TCU221 TCQ133:TCQ221 TCM133:TCM221 TCI133:TCI221 TCE133:TCE221 TCA133:TCA221 TBW133:TBW221 TBS133:TBS221 TBO133:TBO221 TBK133:TBK221 TBG133:TBG221 TBC133:TBC221 TAY133:TAY221 TAU133:TAU221 TAQ133:TAQ221 TAM133:TAM221 TAI133:TAI221 TAE133:TAE221 TAA133:TAA221 SZW133:SZW221 SZS133:SZS221 SZO133:SZO221 SZK133:SZK221 SZG133:SZG221 SZC133:SZC221 SYY133:SYY221 SYU133:SYU221 SYQ133:SYQ221 SYM133:SYM221 SYI133:SYI221 SYE133:SYE221 SYA133:SYA221 SXW133:SXW221 SXS133:SXS221 SXO133:SXO221 SXK133:SXK221 SXG133:SXG221 SXC133:SXC221 SWY133:SWY221 SWU133:SWU221 SWQ133:SWQ221 SWM133:SWM221 SWI133:SWI221 SWE133:SWE221 SWA133:SWA221 SVW133:SVW221 SVS133:SVS221 SVO133:SVO221 SVK133:SVK221 SVG133:SVG221 SVC133:SVC221 SUY133:SUY221 SUU133:SUU221 SUQ133:SUQ221 SUM133:SUM221 SUI133:SUI221 SUE133:SUE221 SUA133:SUA221 STW133:STW221 STS133:STS221 STO133:STO221 STK133:STK221 STG133:STG221 STC133:STC221 SSY133:SSY221 SSU133:SSU221 SSQ133:SSQ221 SSM133:SSM221 SSI133:SSI221 SSE133:SSE221 SSA133:SSA221 SRW133:SRW221 SRS133:SRS221 SRO133:SRO221 SRK133:SRK221 SRG133:SRG221 SRC133:SRC221 SQY133:SQY221 SQU133:SQU221 SQQ133:SQQ221 SQM133:SQM221 SQI133:SQI221 SQE133:SQE221 SQA133:SQA221 SPW133:SPW221 SPS133:SPS221 SPO133:SPO221 SPK133:SPK221 SPG133:SPG221 SPC133:SPC221 SOY133:SOY221 SOU133:SOU221 SOQ133:SOQ221 SOM133:SOM221 SOI133:SOI221 SOE133:SOE221 SOA133:SOA221 SNW133:SNW221 SNS133:SNS221 SNO133:SNO221 SNK133:SNK221 SNG133:SNG221 SNC133:SNC221 SMY133:SMY221 SMU133:SMU221 SMQ133:SMQ221 SMM133:SMM221 SMI133:SMI221 SME133:SME221 SMA133:SMA221 SLW133:SLW221 SLS133:SLS221 SLO133:SLO221 SLK133:SLK221 SLG133:SLG221 SLC133:SLC221 SKY133:SKY221 SKU133:SKU221 SKQ133:SKQ221 SKM133:SKM221 SKI133:SKI221 SKE133:SKE221 SKA133:SKA221 SJW133:SJW221 SJS133:SJS221 SJO133:SJO221 SJK133:SJK221 SJG133:SJG221 SJC133:SJC221 SIY133:SIY221 SIU133:SIU221 SIQ133:SIQ221 SIM133:SIM221 SII133:SII221 SIE133:SIE221 SIA133:SIA221 SHW133:SHW221 SHS133:SHS221 SHO133:SHO221 SHK133:SHK221 SHG133:SHG221 SHC133:SHC221 SGY133:SGY221 SGU133:SGU221 SGQ133:SGQ221 SGM133:SGM221 SGI133:SGI221 SGE133:SGE221 SGA133:SGA221 SFW133:SFW221 SFS133:SFS221 SFO133:SFO221 SFK133:SFK221 SFG133:SFG221 SFC133:SFC221 SEY133:SEY221 SEU133:SEU221 SEQ133:SEQ221 SEM133:SEM221 SEI133:SEI221 SEE133:SEE221 SEA133:SEA221 SDW133:SDW221 SDS133:SDS221 SDO133:SDO221 SDK133:SDK221 SDG133:SDG221 SDC133:SDC221 SCY133:SCY221 SCU133:SCU221 SCQ133:SCQ221 SCM133:SCM221 SCI133:SCI221 SCE133:SCE221 SCA133:SCA221 SBW133:SBW221 SBS133:SBS221 SBO133:SBO221 SBK133:SBK221 SBG133:SBG221 SBC133:SBC221 SAY133:SAY221 SAU133:SAU221 SAQ133:SAQ221 SAM133:SAM221 SAI133:SAI221 SAE133:SAE221 SAA133:SAA221 RZW133:RZW221 RZS133:RZS221 RZO133:RZO221 RZK133:RZK221 RZG133:RZG221 RZC133:RZC221 RYY133:RYY221 RYU133:RYU221 RYQ133:RYQ221 RYM133:RYM221 RYI133:RYI221 RYE133:RYE221 RYA133:RYA221 RXW133:RXW221 RXS133:RXS221 RXO133:RXO221 RXK133:RXK221 RXG133:RXG221 RXC133:RXC221 RWY133:RWY221 RWU133:RWU221 RWQ133:RWQ221 RWM133:RWM221 RWI133:RWI221 RWE133:RWE221 RWA133:RWA221 RVW133:RVW221 RVS133:RVS221 RVO133:RVO221 RVK133:RVK221 RVG133:RVG221 RVC133:RVC221 RUY133:RUY221 RUU133:RUU221 RUQ133:RUQ221 RUM133:RUM221 RUI133:RUI221 RUE133:RUE221 RUA133:RUA221 RTW133:RTW221 RTS133:RTS221 RTO133:RTO221 RTK133:RTK221 RTG133:RTG221 RTC133:RTC221 RSY133:RSY221 RSU133:RSU221 RSQ133:RSQ221 RSM133:RSM221 RSI133:RSI221 RSE133:RSE221 RSA133:RSA221 RRW133:RRW221 RRS133:RRS221 RRO133:RRO221 RRK133:RRK221 RRG133:RRG221 RRC133:RRC221 RQY133:RQY221 RQU133:RQU221 RQQ133:RQQ221 RQM133:RQM221 RQI133:RQI221 RQE133:RQE221 RQA133:RQA221 RPW133:RPW221 RPS133:RPS221 RPO133:RPO221 RPK133:RPK221 RPG133:RPG221 RPC133:RPC221 ROY133:ROY221 ROU133:ROU221 ROQ133:ROQ221 ROM133:ROM221 ROI133:ROI221 ROE133:ROE221 ROA133:ROA221 RNW133:RNW221 RNS133:RNS221 RNO133:RNO221 RNK133:RNK221 RNG133:RNG221 RNC133:RNC221 RMY133:RMY221 RMU133:RMU221 RMQ133:RMQ221 RMM133:RMM221 RMI133:RMI221 RME133:RME221 RMA133:RMA221 RLW133:RLW221 RLS133:RLS221 RLO133:RLO221 RLK133:RLK221 RLG133:RLG221 RLC133:RLC221 RKY133:RKY221 RKU133:RKU221 RKQ133:RKQ221 RKM133:RKM221 RKI133:RKI221 RKE133:RKE221 RKA133:RKA221 RJW133:RJW221 RJS133:RJS221 RJO133:RJO221 RJK133:RJK221 RJG133:RJG221 RJC133:RJC221 RIY133:RIY221 RIU133:RIU221 RIQ133:RIQ221 RIM133:RIM221 RII133:RII221 RIE133:RIE221 RIA133:RIA221 RHW133:RHW221 RHS133:RHS221 RHO133:RHO221 RHK133:RHK221 RHG133:RHG221 RHC133:RHC221 RGY133:RGY221 RGU133:RGU221 RGQ133:RGQ221 RGM133:RGM221 RGI133:RGI221 RGE133:RGE221 RGA133:RGA221 RFW133:RFW221 RFS133:RFS221 RFO133:RFO221 RFK133:RFK221 RFG133:RFG221 RFC133:RFC221 REY133:REY221 REU133:REU221 REQ133:REQ221 REM133:REM221 REI133:REI221 REE133:REE221 REA133:REA221 RDW133:RDW221 RDS133:RDS221 RDO133:RDO221 RDK133:RDK221 RDG133:RDG221 RDC133:RDC221 RCY133:RCY221 RCU133:RCU221 RCQ133:RCQ221 RCM133:RCM221 RCI133:RCI221 RCE133:RCE221 RCA133:RCA221 RBW133:RBW221 RBS133:RBS221 RBO133:RBO221 RBK133:RBK221 RBG133:RBG221 RBC133:RBC221 RAY133:RAY221 RAU133:RAU221 RAQ133:RAQ221 RAM133:RAM221 RAI133:RAI221 RAE133:RAE221 RAA133:RAA221 QZW133:QZW221 QZS133:QZS221 QZO133:QZO221 QZK133:QZK221 QZG133:QZG221 QZC133:QZC221 QYY133:QYY221 QYU133:QYU221 QYQ133:QYQ221 QYM133:QYM221 QYI133:QYI221 QYE133:QYE221 QYA133:QYA221 QXW133:QXW221 QXS133:QXS221 QXO133:QXO221 QXK133:QXK221 QXG133:QXG221 QXC133:QXC221 QWY133:QWY221 QWU133:QWU221 QWQ133:QWQ221 QWM133:QWM221 QWI133:QWI221 QWE133:QWE221 QWA133:QWA221 QVW133:QVW221 QVS133:QVS221 QVO133:QVO221 QVK133:QVK221 QVG133:QVG221 QVC133:QVC221 QUY133:QUY221 QUU133:QUU221 QUQ133:QUQ221 QUM133:QUM221 QUI133:QUI221 QUE133:QUE221 QUA133:QUA221 QTW133:QTW221 QTS133:QTS221 QTO133:QTO221 QTK133:QTK221 QTG133:QTG221 QTC133:QTC221 QSY133:QSY221 QSU133:QSU221 QSQ133:QSQ221 QSM133:QSM221 QSI133:QSI221 QSE133:QSE221 QSA133:QSA221 QRW133:QRW221 QRS133:QRS221 QRO133:QRO221 QRK133:QRK221 QRG133:QRG221 QRC133:QRC221 QQY133:QQY221 QQU133:QQU221 QQQ133:QQQ221 QQM133:QQM221 QQI133:QQI221 QQE133:QQE221 QQA133:QQA221 QPW133:QPW221 QPS133:QPS221 QPO133:QPO221 QPK133:QPK221 QPG133:QPG221 QPC133:QPC221 QOY133:QOY221 QOU133:QOU221 QOQ133:QOQ221 QOM133:QOM221 QOI133:QOI221 QOE133:QOE221 QOA133:QOA221 QNW133:QNW221 QNS133:QNS221 QNO133:QNO221 QNK133:QNK221 QNG133:QNG221 QNC133:QNC221 QMY133:QMY221 QMU133:QMU221 QMQ133:QMQ221 QMM133:QMM221 QMI133:QMI221 QME133:QME221 QMA133:QMA221 QLW133:QLW221 QLS133:QLS221 QLO133:QLO221 QLK133:QLK221 QLG133:QLG221 QLC133:QLC221 QKY133:QKY221 QKU133:QKU221 QKQ133:QKQ221 QKM133:QKM221 QKI133:QKI221 QKE133:QKE221 QKA133:QKA221 QJW133:QJW221 QJS133:QJS221 QJO133:QJO221 QJK133:QJK221 QJG133:QJG221 QJC133:QJC221 QIY133:QIY221 QIU133:QIU221 QIQ133:QIQ221 QIM133:QIM221 QII133:QII221 QIE133:QIE221 QIA133:QIA221 QHW133:QHW221 QHS133:QHS221 QHO133:QHO221 QHK133:QHK221 QHG133:QHG221 QHC133:QHC221 QGY133:QGY221 QGU133:QGU221 QGQ133:QGQ221 QGM133:QGM221 QGI133:QGI221 QGE133:QGE221 QGA133:QGA221 QFW133:QFW221 QFS133:QFS221 QFO133:QFO221 QFK133:QFK221 QFG133:QFG221 QFC133:QFC221 QEY133:QEY221 QEU133:QEU221 QEQ133:QEQ221 QEM133:QEM221 QEI133:QEI221 QEE133:QEE221 QEA133:QEA221 QDW133:QDW221 QDS133:QDS221 QDO133:QDO221 QDK133:QDK221 QDG133:QDG221 QDC133:QDC221 QCY133:QCY221 QCU133:QCU221 QCQ133:QCQ221 QCM133:QCM221 QCI133:QCI221 QCE133:QCE221 QCA133:QCA221 QBW133:QBW221 QBS133:QBS221 QBO133:QBO221 QBK133:QBK221 QBG133:QBG221 QBC133:QBC221 QAY133:QAY221 QAU133:QAU221 QAQ133:QAQ221 QAM133:QAM221 QAI133:QAI221 QAE133:QAE221 QAA133:QAA221 PZW133:PZW221 PZS133:PZS221 PZO133:PZO221 PZK133:PZK221 PZG133:PZG221 PZC133:PZC221 PYY133:PYY221 PYU133:PYU221 PYQ133:PYQ221 PYM133:PYM221 PYI133:PYI221 PYE133:PYE221 PYA133:PYA221 PXW133:PXW221 PXS133:PXS221 PXO133:PXO221 PXK133:PXK221 PXG133:PXG221 PXC133:PXC221 PWY133:PWY221 PWU133:PWU221 PWQ133:PWQ221 PWM133:PWM221 PWI133:PWI221 PWE133:PWE221 PWA133:PWA221 PVW133:PVW221 PVS133:PVS221 PVO133:PVO221 PVK133:PVK221 PVG133:PVG221 PVC133:PVC221 PUY133:PUY221 PUU133:PUU221 PUQ133:PUQ221 PUM133:PUM221 PUI133:PUI221 PUE133:PUE221 PUA133:PUA221 PTW133:PTW221 PTS133:PTS221 PTO133:PTO221 PTK133:PTK221 PTG133:PTG221 PTC133:PTC221 PSY133:PSY221 PSU133:PSU221 PSQ133:PSQ221 PSM133:PSM221 PSI133:PSI221 PSE133:PSE221 PSA133:PSA221 PRW133:PRW221 PRS133:PRS221 PRO133:PRO221 PRK133:PRK221 PRG133:PRG221 PRC133:PRC221 PQY133:PQY221 PQU133:PQU221 PQQ133:PQQ221 PQM133:PQM221 PQI133:PQI221 PQE133:PQE221 PQA133:PQA221 PPW133:PPW221 PPS133:PPS221 PPO133:PPO221 PPK133:PPK221 PPG133:PPG221 PPC133:PPC221 POY133:POY221 POU133:POU221 POQ133:POQ221 POM133:POM221 POI133:POI221 POE133:POE221 POA133:POA221 PNW133:PNW221 PNS133:PNS221 PNO133:PNO221 PNK133:PNK221 PNG133:PNG221 PNC133:PNC221 PMY133:PMY221 PMU133:PMU221 PMQ133:PMQ221 PMM133:PMM221 PMI133:PMI221 PME133:PME221 PMA133:PMA221 PLW133:PLW221 PLS133:PLS221 PLO133:PLO221 PLK133:PLK221 PLG133:PLG221 PLC133:PLC221 PKY133:PKY221 PKU133:PKU221 PKQ133:PKQ221 PKM133:PKM221 PKI133:PKI221 PKE133:PKE221 PKA133:PKA221 PJW133:PJW221 PJS133:PJS221 PJO133:PJO221 PJK133:PJK221 PJG133:PJG221 PJC133:PJC221 PIY133:PIY221 PIU133:PIU221 PIQ133:PIQ221 PIM133:PIM221 PII133:PII221 PIE133:PIE221 PIA133:PIA221 PHW133:PHW221 PHS133:PHS221 PHO133:PHO221 PHK133:PHK221 PHG133:PHG221 PHC133:PHC221 PGY133:PGY221 PGU133:PGU221 PGQ133:PGQ221 PGM133:PGM221 PGI133:PGI221 PGE133:PGE221 PGA133:PGA221 PFW133:PFW221 PFS133:PFS221 PFO133:PFO221 PFK133:PFK221 PFG133:PFG221 PFC133:PFC221 PEY133:PEY221 PEU133:PEU221 PEQ133:PEQ221 PEM133:PEM221 PEI133:PEI221 PEE133:PEE221 PEA133:PEA221 PDW133:PDW221 PDS133:PDS221 PDO133:PDO221 PDK133:PDK221 PDG133:PDG221 PDC133:PDC221 PCY133:PCY221 PCU133:PCU221 PCQ133:PCQ221 PCM133:PCM221 PCI133:PCI221 PCE133:PCE221 PCA133:PCA221 PBW133:PBW221 PBS133:PBS221 PBO133:PBO221 PBK133:PBK221 PBG133:PBG221 PBC133:PBC221 PAY133:PAY221 PAU133:PAU221 PAQ133:PAQ221 PAM133:PAM221 PAI133:PAI221 PAE133:PAE221 PAA133:PAA221 OZW133:OZW221 OZS133:OZS221 OZO133:OZO221 OZK133:OZK221 OZG133:OZG221 OZC133:OZC221 OYY133:OYY221 OYU133:OYU221 OYQ133:OYQ221 OYM133:OYM221 OYI133:OYI221 OYE133:OYE221 OYA133:OYA221 OXW133:OXW221 OXS133:OXS221 OXO133:OXO221 OXK133:OXK221 OXG133:OXG221 OXC133:OXC221 OWY133:OWY221 OWU133:OWU221 OWQ133:OWQ221 OWM133:OWM221 OWI133:OWI221 OWE133:OWE221 OWA133:OWA221 OVW133:OVW221 OVS133:OVS221 OVO133:OVO221 OVK133:OVK221 OVG133:OVG221 OVC133:OVC221 OUY133:OUY221 OUU133:OUU221 OUQ133:OUQ221 OUM133:OUM221 OUI133:OUI221 OUE133:OUE221 OUA133:OUA221 OTW133:OTW221 OTS133:OTS221 OTO133:OTO221 OTK133:OTK221 OTG133:OTG221 OTC133:OTC221 OSY133:OSY221 OSU133:OSU221 OSQ133:OSQ221 OSM133:OSM221 OSI133:OSI221 OSE133:OSE221 OSA133:OSA221 ORW133:ORW221 ORS133:ORS221 ORO133:ORO221 ORK133:ORK221 ORG133:ORG221 ORC133:ORC221 OQY133:OQY221 OQU133:OQU221 OQQ133:OQQ221 OQM133:OQM221 OQI133:OQI221 OQE133:OQE221 OQA133:OQA221 OPW133:OPW221 OPS133:OPS221 OPO133:OPO221 OPK133:OPK221 OPG133:OPG221 OPC133:OPC221 OOY133:OOY221 OOU133:OOU221 OOQ133:OOQ221 OOM133:OOM221 OOI133:OOI221 OOE133:OOE221 OOA133:OOA221 ONW133:ONW221 ONS133:ONS221 ONO133:ONO221 ONK133:ONK221 ONG133:ONG221 ONC133:ONC221 OMY133:OMY221 OMU133:OMU221 OMQ133:OMQ221 OMM133:OMM221 OMI133:OMI221 OME133:OME221 OMA133:OMA221 OLW133:OLW221 OLS133:OLS221 OLO133:OLO221 OLK133:OLK221 OLG133:OLG221 OLC133:OLC221 OKY133:OKY221 OKU133:OKU221 OKQ133:OKQ221 OKM133:OKM221 OKI133:OKI221 OKE133:OKE221 OKA133:OKA221 OJW133:OJW221 OJS133:OJS221 OJO133:OJO221 OJK133:OJK221 OJG133:OJG221 OJC133:OJC221 OIY133:OIY221 OIU133:OIU221 OIQ133:OIQ221 OIM133:OIM221 OII133:OII221 OIE133:OIE221 OIA133:OIA221 OHW133:OHW221 OHS133:OHS221 OHO133:OHO221 OHK133:OHK221 OHG133:OHG221 OHC133:OHC221 OGY133:OGY221 OGU133:OGU221 OGQ133:OGQ221 OGM133:OGM221 OGI133:OGI221 OGE133:OGE221 OGA133:OGA221 OFW133:OFW221 OFS133:OFS221 OFO133:OFO221 OFK133:OFK221 OFG133:OFG221 OFC133:OFC221 OEY133:OEY221 OEU133:OEU221 OEQ133:OEQ221 OEM133:OEM221 OEI133:OEI221 OEE133:OEE221 OEA133:OEA221 ODW133:ODW221 ODS133:ODS221 ODO133:ODO221 ODK133:ODK221 ODG133:ODG221 ODC133:ODC221 OCY133:OCY221 OCU133:OCU221 OCQ133:OCQ221 OCM133:OCM221 OCI133:OCI221 OCE133:OCE221 OCA133:OCA221 OBW133:OBW221 OBS133:OBS221 OBO133:OBO221 OBK133:OBK221 OBG133:OBG221 OBC133:OBC221 OAY133:OAY221 OAU133:OAU221 OAQ133:OAQ221 OAM133:OAM221 OAI133:OAI221 OAE133:OAE221 OAA133:OAA221 NZW133:NZW221 NZS133:NZS221 NZO133:NZO221 NZK133:NZK221 NZG133:NZG221 NZC133:NZC221 NYY133:NYY221 NYU133:NYU221 NYQ133:NYQ221 NYM133:NYM221 NYI133:NYI221 NYE133:NYE221 NYA133:NYA221 NXW133:NXW221 NXS133:NXS221 NXO133:NXO221 NXK133:NXK221 NXG133:NXG221 NXC133:NXC221 NWY133:NWY221 NWU133:NWU221 NWQ133:NWQ221 NWM133:NWM221 NWI133:NWI221 NWE133:NWE221 NWA133:NWA221 NVW133:NVW221 NVS133:NVS221 NVO133:NVO221 NVK133:NVK221 NVG133:NVG221 NVC133:NVC221 NUY133:NUY221 NUU133:NUU221 NUQ133:NUQ221 NUM133:NUM221 NUI133:NUI221 NUE133:NUE221 NUA133:NUA221 NTW133:NTW221 NTS133:NTS221 NTO133:NTO221 NTK133:NTK221 NTG133:NTG221 NTC133:NTC221 NSY133:NSY221 NSU133:NSU221 NSQ133:NSQ221 NSM133:NSM221 NSI133:NSI221 NSE133:NSE221 NSA133:NSA221 NRW133:NRW221 NRS133:NRS221 NRO133:NRO221 NRK133:NRK221 NRG133:NRG221 NRC133:NRC221 NQY133:NQY221 NQU133:NQU221 NQQ133:NQQ221 NQM133:NQM221 NQI133:NQI221 NQE133:NQE221 NQA133:NQA221 NPW133:NPW221 NPS133:NPS221 NPO133:NPO221 NPK133:NPK221 NPG133:NPG221 NPC133:NPC221 NOY133:NOY221 NOU133:NOU221 NOQ133:NOQ221 NOM133:NOM221 NOI133:NOI221 NOE133:NOE221 NOA133:NOA221 NNW133:NNW221 NNS133:NNS221 NNO133:NNO221 NNK133:NNK221 NNG133:NNG221 NNC133:NNC221 NMY133:NMY221 NMU133:NMU221 NMQ133:NMQ221 NMM133:NMM221 NMI133:NMI221 NME133:NME221 NMA133:NMA221 NLW133:NLW221 NLS133:NLS221 NLO133:NLO221 NLK133:NLK221 NLG133:NLG221 NLC133:NLC221 NKY133:NKY221 NKU133:NKU221 NKQ133:NKQ221 NKM133:NKM221 NKI133:NKI221 NKE133:NKE221 NKA133:NKA221 NJW133:NJW221 NJS133:NJS221 NJO133:NJO221 NJK133:NJK221 NJG133:NJG221 NJC133:NJC221 NIY133:NIY221 NIU133:NIU221 NIQ133:NIQ221 NIM133:NIM221 NII133:NII221 NIE133:NIE221 NIA133:NIA221 NHW133:NHW221 NHS133:NHS221 NHO133:NHO221 NHK133:NHK221 NHG133:NHG221 NHC133:NHC221 NGY133:NGY221 NGU133:NGU221 NGQ133:NGQ221 NGM133:NGM221 NGI133:NGI221 NGE133:NGE221 NGA133:NGA221 NFW133:NFW221 NFS133:NFS221 NFO133:NFO221 NFK133:NFK221 NFG133:NFG221 NFC133:NFC221 NEY133:NEY221 NEU133:NEU221 NEQ133:NEQ221 NEM133:NEM221 NEI133:NEI221 NEE133:NEE221 NEA133:NEA221 NDW133:NDW221 NDS133:NDS221 NDO133:NDO221 NDK133:NDK221 NDG133:NDG221 NDC133:NDC221 NCY133:NCY221 NCU133:NCU221 NCQ133:NCQ221 NCM133:NCM221 NCI133:NCI221 NCE133:NCE221 NCA133:NCA221 NBW133:NBW221 NBS133:NBS221 NBO133:NBO221 NBK133:NBK221 NBG133:NBG221 NBC133:NBC221 NAY133:NAY221 NAU133:NAU221 NAQ133:NAQ221 NAM133:NAM221 NAI133:NAI221 NAE133:NAE221 NAA133:NAA221 MZW133:MZW221 MZS133:MZS221 MZO133:MZO221 MZK133:MZK221 MZG133:MZG221 MZC133:MZC221 MYY133:MYY221 MYU133:MYU221 MYQ133:MYQ221 MYM133:MYM221 MYI133:MYI221 MYE133:MYE221 MYA133:MYA221 MXW133:MXW221 MXS133:MXS221 MXO133:MXO221 MXK133:MXK221 MXG133:MXG221 MXC133:MXC221 MWY133:MWY221 MWU133:MWU221 MWQ133:MWQ221 MWM133:MWM221 MWI133:MWI221 MWE133:MWE221 MWA133:MWA221 MVW133:MVW221 MVS133:MVS221 MVO133:MVO221 MVK133:MVK221 MVG133:MVG221 MVC133:MVC221 MUY133:MUY221 MUU133:MUU221 MUQ133:MUQ221 MUM133:MUM221 MUI133:MUI221 MUE133:MUE221 MUA133:MUA221 MTW133:MTW221 MTS133:MTS221 MTO133:MTO221 MTK133:MTK221 MTG133:MTG221 MTC133:MTC221 MSY133:MSY221 MSU133:MSU221 MSQ133:MSQ221 MSM133:MSM221 MSI133:MSI221 MSE133:MSE221 MSA133:MSA221 MRW133:MRW221 MRS133:MRS221 MRO133:MRO221 MRK133:MRK221 MRG133:MRG221 MRC133:MRC221 MQY133:MQY221 MQU133:MQU221 MQQ133:MQQ221 MQM133:MQM221 MQI133:MQI221 MQE133:MQE221 MQA133:MQA221 MPW133:MPW221 MPS133:MPS221 MPO133:MPO221 MPK133:MPK221 MPG133:MPG221 MPC133:MPC221 MOY133:MOY221 MOU133:MOU221 MOQ133:MOQ221 MOM133:MOM221 MOI133:MOI221 MOE133:MOE221 MOA133:MOA221 MNW133:MNW221 MNS133:MNS221 MNO133:MNO221 MNK133:MNK221 MNG133:MNG221 MNC133:MNC221 MMY133:MMY221 MMU133:MMU221 MMQ133:MMQ221 MMM133:MMM221 MMI133:MMI221 MME133:MME221 MMA133:MMA221 MLW133:MLW221 MLS133:MLS221 MLO133:MLO221 MLK133:MLK221 MLG133:MLG221 MLC133:MLC221 MKY133:MKY221 MKU133:MKU221 MKQ133:MKQ221 MKM133:MKM221 MKI133:MKI221 MKE133:MKE221 MKA133:MKA221 MJW133:MJW221 MJS133:MJS221 MJO133:MJO221 MJK133:MJK221 MJG133:MJG221 MJC133:MJC221 MIY133:MIY221 MIU133:MIU221 MIQ133:MIQ221 MIM133:MIM221 MII133:MII221 MIE133:MIE221 MIA133:MIA221 MHW133:MHW221 MHS133:MHS221 MHO133:MHO221 MHK133:MHK221 MHG133:MHG221 MHC133:MHC221 MGY133:MGY221 MGU133:MGU221 MGQ133:MGQ221 MGM133:MGM221 MGI133:MGI221 MGE133:MGE221 MGA133:MGA221 MFW133:MFW221 MFS133:MFS221 MFO133:MFO221 MFK133:MFK221 MFG133:MFG221 MFC133:MFC221 MEY133:MEY221 MEU133:MEU221 MEQ133:MEQ221 MEM133:MEM221 MEI133:MEI221 MEE133:MEE221 MEA133:MEA221 MDW133:MDW221 MDS133:MDS221 MDO133:MDO221 MDK133:MDK221 MDG133:MDG221 MDC133:MDC221 MCY133:MCY221 MCU133:MCU221 MCQ133:MCQ221 MCM133:MCM221 MCI133:MCI221 MCE133:MCE221 MCA133:MCA221 MBW133:MBW221 MBS133:MBS221 MBO133:MBO221 MBK133:MBK221 MBG133:MBG221 MBC133:MBC221 MAY133:MAY221 MAU133:MAU221 MAQ133:MAQ221 MAM133:MAM221 MAI133:MAI221 MAE133:MAE221 MAA133:MAA221 LZW133:LZW221 LZS133:LZS221 LZO133:LZO221 LZK133:LZK221 LZG133:LZG221 LZC133:LZC221 LYY133:LYY221 LYU133:LYU221 LYQ133:LYQ221 LYM133:LYM221 LYI133:LYI221 LYE133:LYE221 LYA133:LYA221 LXW133:LXW221 LXS133:LXS221 LXO133:LXO221 LXK133:LXK221 LXG133:LXG221 LXC133:LXC221 LWY133:LWY221 LWU133:LWU221 LWQ133:LWQ221 LWM133:LWM221 LWI133:LWI221 LWE133:LWE221 LWA133:LWA221 LVW133:LVW221 LVS133:LVS221 LVO133:LVO221 LVK133:LVK221 LVG133:LVG221 LVC133:LVC221 LUY133:LUY221 LUU133:LUU221 LUQ133:LUQ221 LUM133:LUM221 LUI133:LUI221 LUE133:LUE221 LUA133:LUA221 LTW133:LTW221 LTS133:LTS221 LTO133:LTO221 LTK133:LTK221 LTG133:LTG221 LTC133:LTC221 LSY133:LSY221 LSU133:LSU221 LSQ133:LSQ221 LSM133:LSM221 LSI133:LSI221 LSE133:LSE221 LSA133:LSA221 LRW133:LRW221 LRS133:LRS221 LRO133:LRO221 LRK133:LRK221 LRG133:LRG221 LRC133:LRC221 LQY133:LQY221 LQU133:LQU221 LQQ133:LQQ221 LQM133:LQM221 LQI133:LQI221 LQE133:LQE221 LQA133:LQA221 LPW133:LPW221 LPS133:LPS221 LPO133:LPO221 LPK133:LPK221 LPG133:LPG221 LPC133:LPC221 LOY133:LOY221 LOU133:LOU221 LOQ133:LOQ221 LOM133:LOM221 LOI133:LOI221 LOE133:LOE221 LOA133:LOA221 LNW133:LNW221 LNS133:LNS221 LNO133:LNO221 LNK133:LNK221 LNG133:LNG221 LNC133:LNC221 LMY133:LMY221 LMU133:LMU221 LMQ133:LMQ221 LMM133:LMM221 LMI133:LMI221 LME133:LME221 LMA133:LMA221 LLW133:LLW221 LLS133:LLS221 LLO133:LLO221 LLK133:LLK221 LLG133:LLG221 LLC133:LLC221 LKY133:LKY221 LKU133:LKU221 LKQ133:LKQ221 LKM133:LKM221 LKI133:LKI221 LKE133:LKE221 LKA133:LKA221 LJW133:LJW221 LJS133:LJS221 LJO133:LJO221 LJK133:LJK221 LJG133:LJG221 LJC133:LJC221 LIY133:LIY221 LIU133:LIU221 LIQ133:LIQ221 LIM133:LIM221 LII133:LII221 LIE133:LIE221 LIA133:LIA221 LHW133:LHW221 LHS133:LHS221 LHO133:LHO221 LHK133:LHK221 LHG133:LHG221 LHC133:LHC221 LGY133:LGY221 LGU133:LGU221 LGQ133:LGQ221 LGM133:LGM221 LGI133:LGI221 LGE133:LGE221 LGA133:LGA221 LFW133:LFW221 LFS133:LFS221 LFO133:LFO221 LFK133:LFK221 LFG133:LFG221 LFC133:LFC221 LEY133:LEY221 LEU133:LEU221 LEQ133:LEQ221 LEM133:LEM221 LEI133:LEI221 LEE133:LEE221 LEA133:LEA221 LDW133:LDW221 LDS133:LDS221 LDO133:LDO221 LDK133:LDK221 LDG133:LDG221 LDC133:LDC221 LCY133:LCY221 LCU133:LCU221 LCQ133:LCQ221 LCM133:LCM221 LCI133:LCI221 LCE133:LCE221 LCA133:LCA221 LBW133:LBW221 LBS133:LBS221 LBO133:LBO221 LBK133:LBK221 LBG133:LBG221 LBC133:LBC221 LAY133:LAY221 LAU133:LAU221 LAQ133:LAQ221 LAM133:LAM221 LAI133:LAI221 LAE133:LAE221 LAA133:LAA221 KZW133:KZW221 KZS133:KZS221 KZO133:KZO221 KZK133:KZK221 KZG133:KZG221 KZC133:KZC221 KYY133:KYY221 KYU133:KYU221 KYQ133:KYQ221 KYM133:KYM221 KYI133:KYI221 KYE133:KYE221 KYA133:KYA221 KXW133:KXW221 KXS133:KXS221 KXO133:KXO221 KXK133:KXK221 KXG133:KXG221 KXC133:KXC221 KWY133:KWY221 KWU133:KWU221 KWQ133:KWQ221 KWM133:KWM221 KWI133:KWI221 KWE133:KWE221 KWA133:KWA221 KVW133:KVW221 KVS133:KVS221 KVO133:KVO221 KVK133:KVK221 KVG133:KVG221 KVC133:KVC221 KUY133:KUY221 KUU133:KUU221 KUQ133:KUQ221 KUM133:KUM221 KUI133:KUI221 KUE133:KUE221 KUA133:KUA221 KTW133:KTW221 KTS133:KTS221 KTO133:KTO221 KTK133:KTK221 KTG133:KTG221 KTC133:KTC221 KSY133:KSY221 KSU133:KSU221 KSQ133:KSQ221 KSM133:KSM221 KSI133:KSI221 KSE133:KSE221 KSA133:KSA221 KRW133:KRW221 KRS133:KRS221 KRO133:KRO221 KRK133:KRK221 KRG133:KRG221 KRC133:KRC221 KQY133:KQY221 KQU133:KQU221 KQQ133:KQQ221 KQM133:KQM221 KQI133:KQI221 KQE133:KQE221 KQA133:KQA221 KPW133:KPW221 KPS133:KPS221 KPO133:KPO221 KPK133:KPK221 KPG133:KPG221 KPC133:KPC221 KOY133:KOY221 KOU133:KOU221 KOQ133:KOQ221 KOM133:KOM221 KOI133:KOI221 KOE133:KOE221 KOA133:KOA221 KNW133:KNW221 KNS133:KNS221 KNO133:KNO221 KNK133:KNK221 KNG133:KNG221 KNC133:KNC221 KMY133:KMY221 KMU133:KMU221 KMQ133:KMQ221 KMM133:KMM221 KMI133:KMI221 KME133:KME221 KMA133:KMA221 KLW133:KLW221 KLS133:KLS221 KLO133:KLO221 KLK133:KLK221 KLG133:KLG221 KLC133:KLC221 KKY133:KKY221 KKU133:KKU221 KKQ133:KKQ221 KKM133:KKM221 KKI133:KKI221 KKE133:KKE221 KKA133:KKA221 KJW133:KJW221 KJS133:KJS221 KJO133:KJO221 KJK133:KJK221 KJG133:KJG221 KJC133:KJC221 KIY133:KIY221 KIU133:KIU221 KIQ133:KIQ221 KIM133:KIM221 KII133:KII221 KIE133:KIE221 KIA133:KIA221 KHW133:KHW221 KHS133:KHS221 KHO133:KHO221 KHK133:KHK221 KHG133:KHG221 KHC133:KHC221 KGY133:KGY221 KGU133:KGU221 KGQ133:KGQ221 KGM133:KGM221 KGI133:KGI221 KGE133:KGE221 KGA133:KGA221 KFW133:KFW221 KFS133:KFS221 KFO133:KFO221 KFK133:KFK221 KFG133:KFG221 KFC133:KFC221 KEY133:KEY221 KEU133:KEU221 KEQ133:KEQ221 KEM133:KEM221 KEI133:KEI221 KEE133:KEE221 KEA133:KEA221 KDW133:KDW221 KDS133:KDS221 KDO133:KDO221 KDK133:KDK221 KDG133:KDG221 KDC133:KDC221 KCY133:KCY221 KCU133:KCU221 KCQ133:KCQ221 KCM133:KCM221 KCI133:KCI221 KCE133:KCE221 KCA133:KCA221 KBW133:KBW221 KBS133:KBS221 KBO133:KBO221 KBK133:KBK221 KBG133:KBG221 KBC133:KBC221 KAY133:KAY221 KAU133:KAU221 KAQ133:KAQ221 KAM133:KAM221 KAI133:KAI221 KAE133:KAE221 KAA133:KAA221 JZW133:JZW221 JZS133:JZS221 JZO133:JZO221 JZK133:JZK221 JZG133:JZG221 JZC133:JZC221 JYY133:JYY221 JYU133:JYU221 JYQ133:JYQ221 JYM133:JYM221 JYI133:JYI221 JYE133:JYE221 JYA133:JYA221 JXW133:JXW221 JXS133:JXS221 JXO133:JXO221 JXK133:JXK221 JXG133:JXG221 JXC133:JXC221 JWY133:JWY221 JWU133:JWU221 JWQ133:JWQ221 JWM133:JWM221 JWI133:JWI221 JWE133:JWE221 JWA133:JWA221 JVW133:JVW221 JVS133:JVS221 JVO133:JVO221 JVK133:JVK221 JVG133:JVG221 JVC133:JVC221 JUY133:JUY221 JUU133:JUU221 JUQ133:JUQ221 JUM133:JUM221 JUI133:JUI221 JUE133:JUE221 JUA133:JUA221 JTW133:JTW221 JTS133:JTS221 JTO133:JTO221 JTK133:JTK221 JTG133:JTG221 JTC133:JTC221 JSY133:JSY221 JSU133:JSU221 JSQ133:JSQ221 JSM133:JSM221 JSI133:JSI221 JSE133:JSE221 JSA133:JSA221 JRW133:JRW221 JRS133:JRS221 JRO133:JRO221 JRK133:JRK221 JRG133:JRG221 JRC133:JRC221 JQY133:JQY221 JQU133:JQU221 JQQ133:JQQ221 JQM133:JQM221 JQI133:JQI221 JQE133:JQE221 JQA133:JQA221 JPW133:JPW221 JPS133:JPS221 JPO133:JPO221 JPK133:JPK221 JPG133:JPG221 JPC133:JPC221 JOY133:JOY221 JOU133:JOU221 JOQ133:JOQ221 JOM133:JOM221 JOI133:JOI221 JOE133:JOE221 JOA133:JOA221 JNW133:JNW221 JNS133:JNS221 JNO133:JNO221 JNK133:JNK221 JNG133:JNG221 JNC133:JNC221 JMY133:JMY221 JMU133:JMU221 JMQ133:JMQ221 JMM133:JMM221 JMI133:JMI221 JME133:JME221 JMA133:JMA221 JLW133:JLW221 JLS133:JLS221 JLO133:JLO221 JLK133:JLK221 JLG133:JLG221 JLC133:JLC221 JKY133:JKY221 JKU133:JKU221 JKQ133:JKQ221 JKM133:JKM221 JKI133:JKI221 JKE133:JKE221 JKA133:JKA221 JJW133:JJW221 JJS133:JJS221 JJO133:JJO221 JJK133:JJK221 JJG133:JJG221 JJC133:JJC221 JIY133:JIY221 JIU133:JIU221 JIQ133:JIQ221 JIM133:JIM221 JII133:JII221 JIE133:JIE221 JIA133:JIA221 JHW133:JHW221 JHS133:JHS221 JHO133:JHO221 JHK133:JHK221 JHG133:JHG221 JHC133:JHC221 JGY133:JGY221 JGU133:JGU221 JGQ133:JGQ221 JGM133:JGM221 JGI133:JGI221 JGE133:JGE221 JGA133:JGA221 JFW133:JFW221 JFS133:JFS221 JFO133:JFO221 JFK133:JFK221 JFG133:JFG221 JFC133:JFC221 JEY133:JEY221 JEU133:JEU221 JEQ133:JEQ221 JEM133:JEM221 JEI133:JEI221 JEE133:JEE221 JEA133:JEA221 JDW133:JDW221 JDS133:JDS221 JDO133:JDO221 JDK133:JDK221 JDG133:JDG221 JDC133:JDC221 JCY133:JCY221 JCU133:JCU221 JCQ133:JCQ221 JCM133:JCM221 JCI133:JCI221 JCE133:JCE221 JCA133:JCA221 JBW133:JBW221 JBS133:JBS221 JBO133:JBO221 JBK133:JBK221 JBG133:JBG221 JBC133:JBC221 JAY133:JAY221 JAU133:JAU221 JAQ133:JAQ221 JAM133:JAM221 JAI133:JAI221 JAE133:JAE221 JAA133:JAA221 IZW133:IZW221 IZS133:IZS221 IZO133:IZO221 IZK133:IZK221 IZG133:IZG221 IZC133:IZC221 IYY133:IYY221 IYU133:IYU221 IYQ133:IYQ221 IYM133:IYM221 IYI133:IYI221 IYE133:IYE221 IYA133:IYA221 IXW133:IXW221 IXS133:IXS221 IXO133:IXO221 IXK133:IXK221 IXG133:IXG221 IXC133:IXC221 IWY133:IWY221 IWU133:IWU221 IWQ133:IWQ221 IWM133:IWM221 IWI133:IWI221 IWE133:IWE221 IWA133:IWA221 IVW133:IVW221 IVS133:IVS221 IVO133:IVO221 IVK133:IVK221 IVG133:IVG221 IVC133:IVC221 IUY133:IUY221 IUU133:IUU221 IUQ133:IUQ221 IUM133:IUM221 IUI133:IUI221 IUE133:IUE221 IUA133:IUA221 ITW133:ITW221 ITS133:ITS221 ITO133:ITO221 ITK133:ITK221 ITG133:ITG221 ITC133:ITC221 ISY133:ISY221 ISU133:ISU221 ISQ133:ISQ221 ISM133:ISM221 ISI133:ISI221 ISE133:ISE221 ISA133:ISA221 IRW133:IRW221 IRS133:IRS221 IRO133:IRO221 IRK133:IRK221 IRG133:IRG221 IRC133:IRC221 IQY133:IQY221 IQU133:IQU221 IQQ133:IQQ221 IQM133:IQM221 IQI133:IQI221 IQE133:IQE221 IQA133:IQA221 IPW133:IPW221 IPS133:IPS221 IPO133:IPO221 IPK133:IPK221 IPG133:IPG221 IPC133:IPC221 IOY133:IOY221 IOU133:IOU221 IOQ133:IOQ221 IOM133:IOM221 IOI133:IOI221 IOE133:IOE221 IOA133:IOA221 INW133:INW221 INS133:INS221 INO133:INO221 INK133:INK221 ING133:ING221 INC133:INC221 IMY133:IMY221 IMU133:IMU221 IMQ133:IMQ221 IMM133:IMM221 IMI133:IMI221 IME133:IME221 IMA133:IMA221 ILW133:ILW221 ILS133:ILS221 ILO133:ILO221 ILK133:ILK221 ILG133:ILG221 ILC133:ILC221 IKY133:IKY221 IKU133:IKU221 IKQ133:IKQ221 IKM133:IKM221 IKI133:IKI221 IKE133:IKE221 IKA133:IKA221 IJW133:IJW221 IJS133:IJS221 IJO133:IJO221 IJK133:IJK221 IJG133:IJG221 IJC133:IJC221 IIY133:IIY221 IIU133:IIU221 IIQ133:IIQ221 IIM133:IIM221 III133:III221 IIE133:IIE221 IIA133:IIA221 IHW133:IHW221 IHS133:IHS221 IHO133:IHO221 IHK133:IHK221 IHG133:IHG221 IHC133:IHC221 IGY133:IGY221 IGU133:IGU221 IGQ133:IGQ221 IGM133:IGM221 IGI133:IGI221 IGE133:IGE221 IGA133:IGA221 IFW133:IFW221 IFS133:IFS221 IFO133:IFO221 IFK133:IFK221 IFG133:IFG221 IFC133:IFC221 IEY133:IEY221 IEU133:IEU221 IEQ133:IEQ221 IEM133:IEM221 IEI133:IEI221 IEE133:IEE221 IEA133:IEA221 IDW133:IDW221 IDS133:IDS221 IDO133:IDO221 IDK133:IDK221 IDG133:IDG221 IDC133:IDC221 ICY133:ICY221 ICU133:ICU221 ICQ133:ICQ221 ICM133:ICM221 ICI133:ICI221 ICE133:ICE221 ICA133:ICA221 IBW133:IBW221 IBS133:IBS221 IBO133:IBO221 IBK133:IBK221 IBG133:IBG221 IBC133:IBC221 IAY133:IAY221 IAU133:IAU221 IAQ133:IAQ221 IAM133:IAM221 IAI133:IAI221 IAE133:IAE221 IAA133:IAA221 HZW133:HZW221 HZS133:HZS221 HZO133:HZO221 HZK133:HZK221 HZG133:HZG221 HZC133:HZC221 HYY133:HYY221 HYU133:HYU221 HYQ133:HYQ221 HYM133:HYM221 HYI133:HYI221 HYE133:HYE221 HYA133:HYA221 HXW133:HXW221 HXS133:HXS221 HXO133:HXO221 HXK133:HXK221 HXG133:HXG221 HXC133:HXC221 HWY133:HWY221 HWU133:HWU221 HWQ133:HWQ221 HWM133:HWM221 HWI133:HWI221 HWE133:HWE221 HWA133:HWA221 HVW133:HVW221 HVS133:HVS221 HVO133:HVO221 HVK133:HVK221 HVG133:HVG221 HVC133:HVC221 HUY133:HUY221 HUU133:HUU221 HUQ133:HUQ221 HUM133:HUM221 HUI133:HUI221 HUE133:HUE221 HUA133:HUA221 HTW133:HTW221 HTS133:HTS221 HTO133:HTO221 HTK133:HTK221 HTG133:HTG221 HTC133:HTC221 HSY133:HSY221 HSU133:HSU221 HSQ133:HSQ221 HSM133:HSM221 HSI133:HSI221 HSE133:HSE221 HSA133:HSA221 HRW133:HRW221 HRS133:HRS221 HRO133:HRO221 HRK133:HRK221 HRG133:HRG221 HRC133:HRC221 HQY133:HQY221 HQU133:HQU221 HQQ133:HQQ221 HQM133:HQM221 HQI133:HQI221 HQE133:HQE221 HQA133:HQA221 HPW133:HPW221 HPS133:HPS221 HPO133:HPO221 HPK133:HPK221 HPG133:HPG221 HPC133:HPC221 HOY133:HOY221 HOU133:HOU221 HOQ133:HOQ221 HOM133:HOM221 HOI133:HOI221 HOE133:HOE221 HOA133:HOA221 HNW133:HNW221 HNS133:HNS221 HNO133:HNO221 HNK133:HNK221 HNG133:HNG221 HNC133:HNC221 HMY133:HMY221 HMU133:HMU221 HMQ133:HMQ221 HMM133:HMM221 HMI133:HMI221 HME133:HME221 HMA133:HMA221 HLW133:HLW221 HLS133:HLS221 HLO133:HLO221 HLK133:HLK221 HLG133:HLG221 HLC133:HLC221 HKY133:HKY221 HKU133:HKU221 HKQ133:HKQ221 HKM133:HKM221 HKI133:HKI221 HKE133:HKE221 HKA133:HKA221 HJW133:HJW221 HJS133:HJS221 HJO133:HJO221 HJK133:HJK221 HJG133:HJG221 HJC133:HJC221 HIY133:HIY221 HIU133:HIU221 HIQ133:HIQ221 HIM133:HIM221 HII133:HII221 HIE133:HIE221 HIA133:HIA221 HHW133:HHW221 HHS133:HHS221 HHO133:HHO221 HHK133:HHK221 HHG133:HHG221 HHC133:HHC221 HGY133:HGY221 HGU133:HGU221 HGQ133:HGQ221 HGM133:HGM221 HGI133:HGI221 HGE133:HGE221 HGA133:HGA221 HFW133:HFW221 HFS133:HFS221 HFO133:HFO221 HFK133:HFK221 HFG133:HFG221 HFC133:HFC221 HEY133:HEY221 HEU133:HEU221 HEQ133:HEQ221 HEM133:HEM221 HEI133:HEI221 HEE133:HEE221 HEA133:HEA221 HDW133:HDW221 HDS133:HDS221 HDO133:HDO221 HDK133:HDK221 HDG133:HDG221 HDC133:HDC221 HCY133:HCY221 HCU133:HCU221 HCQ133:HCQ221 HCM133:HCM221 HCI133:HCI221 HCE133:HCE221 HCA133:HCA221 HBW133:HBW221 HBS133:HBS221 HBO133:HBO221 HBK133:HBK221 HBG133:HBG221 HBC133:HBC221 HAY133:HAY221 HAU133:HAU221 HAQ133:HAQ221 HAM133:HAM221 HAI133:HAI221 HAE133:HAE221 HAA133:HAA221 GZW133:GZW221 GZS133:GZS221 GZO133:GZO221 GZK133:GZK221 GZG133:GZG221 GZC133:GZC221 GYY133:GYY221 GYU133:GYU221 GYQ133:GYQ221 GYM133:GYM221 GYI133:GYI221 GYE133:GYE221 GYA133:GYA221 GXW133:GXW221 GXS133:GXS221 GXO133:GXO221 GXK133:GXK221 GXG133:GXG221 GXC133:GXC221 GWY133:GWY221 GWU133:GWU221 GWQ133:GWQ221 GWM133:GWM221 GWI133:GWI221 GWE133:GWE221 GWA133:GWA221 GVW133:GVW221 GVS133:GVS221 GVO133:GVO221 GVK133:GVK221 GVG133:GVG221 GVC133:GVC221 GUY133:GUY221 GUU133:GUU221 GUQ133:GUQ221 GUM133:GUM221 GUI133:GUI221 GUE133:GUE221 GUA133:GUA221 GTW133:GTW221 GTS133:GTS221 GTO133:GTO221 GTK133:GTK221 GTG133:GTG221 GTC133:GTC221 GSY133:GSY221 GSU133:GSU221 GSQ133:GSQ221 GSM133:GSM221 GSI133:GSI221 GSE133:GSE221 GSA133:GSA221 GRW133:GRW221 GRS133:GRS221 GRO133:GRO221 GRK133:GRK221 GRG133:GRG221 GRC133:GRC221 GQY133:GQY221 GQU133:GQU221 GQQ133:GQQ221 GQM133:GQM221 GQI133:GQI221 GQE133:GQE221 GQA133:GQA221 GPW133:GPW221 GPS133:GPS221 GPO133:GPO221 GPK133:GPK221 GPG133:GPG221 GPC133:GPC221 GOY133:GOY221 GOU133:GOU221 GOQ133:GOQ221 GOM133:GOM221 GOI133:GOI221 GOE133:GOE221 GOA133:GOA221 GNW133:GNW221 GNS133:GNS221 GNO133:GNO221 GNK133:GNK221 GNG133:GNG221 GNC133:GNC221 GMY133:GMY221 GMU133:GMU221 GMQ133:GMQ221 GMM133:GMM221 GMI133:GMI221 GME133:GME221 GMA133:GMA221 GLW133:GLW221 GLS133:GLS221 GLO133:GLO221 GLK133:GLK221 GLG133:GLG221 GLC133:GLC221 GKY133:GKY221 GKU133:GKU221 GKQ133:GKQ221 GKM133:GKM221 GKI133:GKI221 GKE133:GKE221 GKA133:GKA221 GJW133:GJW221 GJS133:GJS221 GJO133:GJO221 GJK133:GJK221 GJG133:GJG221 GJC133:GJC221 GIY133:GIY221 GIU133:GIU221 GIQ133:GIQ221 GIM133:GIM221 GII133:GII221 GIE133:GIE221 GIA133:GIA221 GHW133:GHW221 GHS133:GHS221 GHO133:GHO221 GHK133:GHK221 GHG133:GHG221 GHC133:GHC221 GGY133:GGY221 GGU133:GGU221 GGQ133:GGQ221 GGM133:GGM221 GGI133:GGI221 GGE133:GGE221 GGA133:GGA221 GFW133:GFW221 GFS133:GFS221 GFO133:GFO221 GFK133:GFK221 GFG133:GFG221 GFC133:GFC221 GEY133:GEY221 GEU133:GEU221 GEQ133:GEQ221 GEM133:GEM221 GEI133:GEI221 GEE133:GEE221 GEA133:GEA221 GDW133:GDW221 GDS133:GDS221 GDO133:GDO221 GDK133:GDK221 GDG133:GDG221 GDC133:GDC221 GCY133:GCY221 GCU133:GCU221 GCQ133:GCQ221 GCM133:GCM221 GCI133:GCI221 GCE133:GCE221 GCA133:GCA221 GBW133:GBW221 GBS133:GBS221 GBO133:GBO221 GBK133:GBK221 GBG133:GBG221 GBC133:GBC221 GAY133:GAY221 GAU133:GAU221 GAQ133:GAQ221 GAM133:GAM221 GAI133:GAI221 GAE133:GAE221 GAA133:GAA221 FZW133:FZW221 FZS133:FZS221 FZO133:FZO221 FZK133:FZK221 FZG133:FZG221 FZC133:FZC221 FYY133:FYY221 FYU133:FYU221 FYQ133:FYQ221 FYM133:FYM221 FYI133:FYI221 FYE133:FYE221 FYA133:FYA221 FXW133:FXW221 FXS133:FXS221 FXO133:FXO221 FXK133:FXK221 FXG133:FXG221 FXC133:FXC221 FWY133:FWY221 FWU133:FWU221 FWQ133:FWQ221 FWM133:FWM221 FWI133:FWI221 FWE133:FWE221 FWA133:FWA221 FVW133:FVW221 FVS133:FVS221 FVO133:FVO221 FVK133:FVK221 FVG133:FVG221 FVC133:FVC221 FUY133:FUY221 FUU133:FUU221 FUQ133:FUQ221 FUM133:FUM221 FUI133:FUI221 FUE133:FUE221 FUA133:FUA221 FTW133:FTW221 FTS133:FTS221 FTO133:FTO221 FTK133:FTK221 FTG133:FTG221 FTC133:FTC221 FSY133:FSY221 FSU133:FSU221 FSQ133:FSQ221 FSM133:FSM221 FSI133:FSI221 FSE133:FSE221 FSA133:FSA221 FRW133:FRW221 FRS133:FRS221 FRO133:FRO221 FRK133:FRK221 FRG133:FRG221 FRC133:FRC221 FQY133:FQY221 FQU133:FQU221 FQQ133:FQQ221 FQM133:FQM221 FQI133:FQI221 FQE133:FQE221 FQA133:FQA221 FPW133:FPW221 FPS133:FPS221 FPO133:FPO221 FPK133:FPK221 FPG133:FPG221 FPC133:FPC221 FOY133:FOY221 FOU133:FOU221 FOQ133:FOQ221 FOM133:FOM221 FOI133:FOI221 FOE133:FOE221 FOA133:FOA221 FNW133:FNW221 FNS133:FNS221 FNO133:FNO221 FNK133:FNK221 FNG133:FNG221 FNC133:FNC221 FMY133:FMY221 FMU133:FMU221 FMQ133:FMQ221 FMM133:FMM221 FMI133:FMI221 FME133:FME221 FMA133:FMA221 FLW133:FLW221 FLS133:FLS221 FLO133:FLO221 FLK133:FLK221 FLG133:FLG221 FLC133:FLC221 FKY133:FKY221 FKU133:FKU221 FKQ133:FKQ221 FKM133:FKM221 FKI133:FKI221 FKE133:FKE221 FKA133:FKA221 FJW133:FJW221 FJS133:FJS221 FJO133:FJO221 FJK133:FJK221 FJG133:FJG221 FJC133:FJC221 FIY133:FIY221 FIU133:FIU221 FIQ133:FIQ221 FIM133:FIM221 FII133:FII221 FIE133:FIE221 FIA133:FIA221 FHW133:FHW221 FHS133:FHS221 FHO133:FHO221 FHK133:FHK221 FHG133:FHG221 FHC133:FHC221 FGY133:FGY221 FGU133:FGU221 FGQ133:FGQ221 FGM133:FGM221 FGI133:FGI221 FGE133:FGE221 FGA133:FGA221 FFW133:FFW221 FFS133:FFS221 FFO133:FFO221 FFK133:FFK221 FFG133:FFG221 FFC133:FFC221 FEY133:FEY221 FEU133:FEU221 FEQ133:FEQ221 FEM133:FEM221 FEI133:FEI221 FEE133:FEE221 FEA133:FEA221 FDW133:FDW221 FDS133:FDS221 FDO133:FDO221 FDK133:FDK221 FDG133:FDG221 FDC133:FDC221 FCY133:FCY221 FCU133:FCU221 FCQ133:FCQ221 FCM133:FCM221 FCI133:FCI221 FCE133:FCE221 FCA133:FCA221 FBW133:FBW221 FBS133:FBS221 FBO133:FBO221 FBK133:FBK221 FBG133:FBG221 FBC133:FBC221 FAY133:FAY221 FAU133:FAU221 FAQ133:FAQ221 FAM133:FAM221 FAI133:FAI221 FAE133:FAE221 FAA133:FAA221 EZW133:EZW221 EZS133:EZS221 EZO133:EZO221 EZK133:EZK221 EZG133:EZG221 EZC133:EZC221 EYY133:EYY221 EYU133:EYU221 EYQ133:EYQ221 EYM133:EYM221 EYI133:EYI221 EYE133:EYE221 EYA133:EYA221 EXW133:EXW221 EXS133:EXS221 EXO133:EXO221 EXK133:EXK221 EXG133:EXG221 EXC133:EXC221 EWY133:EWY221 EWU133:EWU221 EWQ133:EWQ221 EWM133:EWM221 EWI133:EWI221 EWE133:EWE221 EWA133:EWA221 EVW133:EVW221 EVS133:EVS221 EVO133:EVO221 EVK133:EVK221 EVG133:EVG221 EVC133:EVC221 EUY133:EUY221 EUU133:EUU221 EUQ133:EUQ221 EUM133:EUM221 EUI133:EUI221 EUE133:EUE221 EUA133:EUA221 ETW133:ETW221 ETS133:ETS221 ETO133:ETO221 ETK133:ETK221 ETG133:ETG221 ETC133:ETC221 ESY133:ESY221 ESU133:ESU221 ESQ133:ESQ221 ESM133:ESM221 ESI133:ESI221 ESE133:ESE221 ESA133:ESA221 ERW133:ERW221 ERS133:ERS221 ERO133:ERO221 ERK133:ERK221 ERG133:ERG221 ERC133:ERC221 EQY133:EQY221 EQU133:EQU221 EQQ133:EQQ221 EQM133:EQM221 EQI133:EQI221 EQE133:EQE221 EQA133:EQA221 EPW133:EPW221 EPS133:EPS221 EPO133:EPO221 EPK133:EPK221 EPG133:EPG221 EPC133:EPC221 EOY133:EOY221 EOU133:EOU221 EOQ133:EOQ221 EOM133:EOM221 EOI133:EOI221 EOE133:EOE221 EOA133:EOA221 ENW133:ENW221 ENS133:ENS221 ENO133:ENO221 ENK133:ENK221 ENG133:ENG221 ENC133:ENC221 EMY133:EMY221 EMU133:EMU221 EMQ133:EMQ221 EMM133:EMM221 EMI133:EMI221 EME133:EME221 EMA133:EMA221 ELW133:ELW221 ELS133:ELS221 ELO133:ELO221 ELK133:ELK221 ELG133:ELG221 ELC133:ELC221 EKY133:EKY221 EKU133:EKU221 EKQ133:EKQ221 EKM133:EKM221 EKI133:EKI221 EKE133:EKE221 EKA133:EKA221 EJW133:EJW221 EJS133:EJS221 EJO133:EJO221 EJK133:EJK221 EJG133:EJG221 EJC133:EJC221 EIY133:EIY221 EIU133:EIU221 EIQ133:EIQ221 EIM133:EIM221 EII133:EII221 EIE133:EIE221 EIA133:EIA221 EHW133:EHW221 EHS133:EHS221 EHO133:EHO221 EHK133:EHK221 EHG133:EHG221 EHC133:EHC221 EGY133:EGY221 EGU133:EGU221 EGQ133:EGQ221 EGM133:EGM221 EGI133:EGI221 EGE133:EGE221 EGA133:EGA221 EFW133:EFW221 EFS133:EFS221 EFO133:EFO221 EFK133:EFK221 EFG133:EFG221 EFC133:EFC221 EEY133:EEY221 EEU133:EEU221 EEQ133:EEQ221 EEM133:EEM221 EEI133:EEI221 EEE133:EEE221 EEA133:EEA221 EDW133:EDW221 EDS133:EDS221 EDO133:EDO221 EDK133:EDK221 EDG133:EDG221 EDC133:EDC221 ECY133:ECY221 ECU133:ECU221 ECQ133:ECQ221 ECM133:ECM221 ECI133:ECI221 ECE133:ECE221 ECA133:ECA221 EBW133:EBW221 EBS133:EBS221 EBO133:EBO221 EBK133:EBK221 EBG133:EBG221 EBC133:EBC221 EAY133:EAY221 EAU133:EAU221 EAQ133:EAQ221 EAM133:EAM221 EAI133:EAI221 EAE133:EAE221 EAA133:EAA221 DZW133:DZW221 DZS133:DZS221 DZO133:DZO221 DZK133:DZK221 DZG133:DZG221 DZC133:DZC221 DYY133:DYY221 DYU133:DYU221 DYQ133:DYQ221 DYM133:DYM221 DYI133:DYI221 DYE133:DYE221 DYA133:DYA221 DXW133:DXW221 DXS133:DXS221 DXO133:DXO221 DXK133:DXK221 DXG133:DXG221 DXC133:DXC221 DWY133:DWY221 DWU133:DWU221 DWQ133:DWQ221 DWM133:DWM221 DWI133:DWI221 DWE133:DWE221 DWA133:DWA221 DVW133:DVW221 DVS133:DVS221 DVO133:DVO221 DVK133:DVK221 DVG133:DVG221 DVC133:DVC221 DUY133:DUY221 DUU133:DUU221 DUQ133:DUQ221 DUM133:DUM221 DUI133:DUI221 DUE133:DUE221 DUA133:DUA221 DTW133:DTW221 DTS133:DTS221 DTO133:DTO221 DTK133:DTK221 DTG133:DTG221 DTC133:DTC221 DSY133:DSY221 DSU133:DSU221 DSQ133:DSQ221 DSM133:DSM221 DSI133:DSI221 DSE133:DSE221 DSA133:DSA221 DRW133:DRW221 DRS133:DRS221 DRO133:DRO221 DRK133:DRK221 DRG133:DRG221 DRC133:DRC221 DQY133:DQY221 DQU133:DQU221 DQQ133:DQQ221 DQM133:DQM221 DQI133:DQI221 DQE133:DQE221 DQA133:DQA221 DPW133:DPW221 DPS133:DPS221 DPO133:DPO221 DPK133:DPK221 DPG133:DPG221 DPC133:DPC221 DOY133:DOY221 DOU133:DOU221 DOQ133:DOQ221 DOM133:DOM221 DOI133:DOI221 DOE133:DOE221 DOA133:DOA221 DNW133:DNW221 DNS133:DNS221 DNO133:DNO221 DNK133:DNK221 DNG133:DNG221 DNC133:DNC221 DMY133:DMY221 DMU133:DMU221 DMQ133:DMQ221 DMM133:DMM221 DMI133:DMI221 DME133:DME221 DMA133:DMA221 DLW133:DLW221 DLS133:DLS221 DLO133:DLO221 DLK133:DLK221 DLG133:DLG221 DLC133:DLC221 DKY133:DKY221 DKU133:DKU221 DKQ133:DKQ221 DKM133:DKM221 DKI133:DKI221 DKE133:DKE221 DKA133:DKA221 DJW133:DJW221 DJS133:DJS221 DJO133:DJO221 DJK133:DJK221 DJG133:DJG221 DJC133:DJC221 DIY133:DIY221 DIU133:DIU221 DIQ133:DIQ221 DIM133:DIM221 DII133:DII221 DIE133:DIE221 DIA133:DIA221 DHW133:DHW221 DHS133:DHS221 DHO133:DHO221 DHK133:DHK221 DHG133:DHG221 DHC133:DHC221 DGY133:DGY221 DGU133:DGU221 DGQ133:DGQ221 DGM133:DGM221 DGI133:DGI221 DGE133:DGE221 DGA133:DGA221 DFW133:DFW221 DFS133:DFS221 DFO133:DFO221 DFK133:DFK221 DFG133:DFG221 DFC133:DFC221 DEY133:DEY221 DEU133:DEU221 DEQ133:DEQ221 DEM133:DEM221 DEI133:DEI221 DEE133:DEE221 DEA133:DEA221 DDW133:DDW221 DDS133:DDS221 DDO133:DDO221 DDK133:DDK221 DDG133:DDG221 DDC133:DDC221 DCY133:DCY221 DCU133:DCU221 DCQ133:DCQ221 DCM133:DCM221 DCI133:DCI221 DCE133:DCE221 DCA133:DCA221 DBW133:DBW221 DBS133:DBS221 DBO133:DBO221 DBK133:DBK221 DBG133:DBG221 DBC133:DBC221 DAY133:DAY221 DAU133:DAU221 DAQ133:DAQ221 DAM133:DAM221 DAI133:DAI221 DAE133:DAE221 DAA133:DAA221 CZW133:CZW221 CZS133:CZS221 CZO133:CZO221 CZK133:CZK221 CZG133:CZG221 CZC133:CZC221 CYY133:CYY221 CYU133:CYU221 CYQ133:CYQ221 CYM133:CYM221 CYI133:CYI221 CYE133:CYE221 CYA133:CYA221 CXW133:CXW221 CXS133:CXS221 CXO133:CXO221 CXK133:CXK221 CXG133:CXG221 CXC133:CXC221 CWY133:CWY221 CWU133:CWU221 CWQ133:CWQ221 CWM133:CWM221 CWI133:CWI221 CWE133:CWE221 CWA133:CWA221 CVW133:CVW221 CVS133:CVS221 CVO133:CVO221 CVK133:CVK221 CVG133:CVG221 CVC133:CVC221 CUY133:CUY221 CUU133:CUU221 CUQ133:CUQ221 CUM133:CUM221 CUI133:CUI221 CUE133:CUE221 CUA133:CUA221 CTW133:CTW221 CTS133:CTS221 CTO133:CTO221 CTK133:CTK221 CTG133:CTG221 CTC133:CTC221 CSY133:CSY221 CSU133:CSU221 CSQ133:CSQ221 CSM133:CSM221 CSI133:CSI221 CSE133:CSE221 CSA133:CSA221 CRW133:CRW221 CRS133:CRS221 CRO133:CRO221 CRK133:CRK221 CRG133:CRG221 CRC133:CRC221 CQY133:CQY221 CQU133:CQU221 CQQ133:CQQ221 CQM133:CQM221 CQI133:CQI221 CQE133:CQE221 CQA133:CQA221 CPW133:CPW221 CPS133:CPS221 CPO133:CPO221 CPK133:CPK221 CPG133:CPG221 CPC133:CPC221 COY133:COY221 COU133:COU221 COQ133:COQ221 COM133:COM221 COI133:COI221 COE133:COE221 COA133:COA221 CNW133:CNW221 CNS133:CNS221 CNO133:CNO221 CNK133:CNK221 CNG133:CNG221 CNC133:CNC221 CMY133:CMY221 CMU133:CMU221 CMQ133:CMQ221 CMM133:CMM221 CMI133:CMI221 CME133:CME221 CMA133:CMA221 CLW133:CLW221 CLS133:CLS221 CLO133:CLO221 CLK133:CLK221 CLG133:CLG221 CLC133:CLC221 CKY133:CKY221 CKU133:CKU221 CKQ133:CKQ221 CKM133:CKM221 CKI133:CKI221 CKE133:CKE221 CKA133:CKA221 CJW133:CJW221 CJS133:CJS221 CJO133:CJO221 CJK133:CJK221 CJG133:CJG221 CJC133:CJC221 CIY133:CIY221 CIU133:CIU221 CIQ133:CIQ221 CIM133:CIM221 CII133:CII221 CIE133:CIE221 CIA133:CIA221 CHW133:CHW221 CHS133:CHS221 CHO133:CHO221 CHK133:CHK221 CHG133:CHG221 CHC133:CHC221 CGY133:CGY221 CGU133:CGU221 CGQ133:CGQ221 CGM133:CGM221 CGI133:CGI221 CGE133:CGE221 CGA133:CGA221 CFW133:CFW221 CFS133:CFS221 CFO133:CFO221 CFK133:CFK221 CFG133:CFG221 CFC133:CFC221 CEY133:CEY221 CEU133:CEU221 CEQ133:CEQ221 CEM133:CEM221 CEI133:CEI221 CEE133:CEE221 CEA133:CEA221 CDW133:CDW221 CDS133:CDS221 CDO133:CDO221 CDK133:CDK221 CDG133:CDG221 CDC133:CDC221 CCY133:CCY221 CCU133:CCU221 CCQ133:CCQ221 CCM133:CCM221 CCI133:CCI221 CCE133:CCE221 CCA133:CCA221 CBW133:CBW221 CBS133:CBS221 CBO133:CBO221 CBK133:CBK221 CBG133:CBG221 CBC133:CBC221 CAY133:CAY221 CAU133:CAU221 CAQ133:CAQ221 CAM133:CAM221 CAI133:CAI221 CAE133:CAE221 CAA133:CAA221 BZW133:BZW221 BZS133:BZS221 BZO133:BZO221 BZK133:BZK221 BZG133:BZG221 BZC133:BZC221 BYY133:BYY221 BYU133:BYU221 BYQ133:BYQ221 BYM133:BYM221 BYI133:BYI221 BYE133:BYE221 BYA133:BYA221 BXW133:BXW221 BXS133:BXS221 BXO133:BXO221 BXK133:BXK221 BXG133:BXG221 BXC133:BXC221 BWY133:BWY221 BWU133:BWU221 BWQ133:BWQ221 BWM133:BWM221 BWI133:BWI221 BWE133:BWE221 BWA133:BWA221 BVW133:BVW221 BVS133:BVS221 BVO133:BVO221 BVK133:BVK221 BVG133:BVG221 BVC133:BVC221 BUY133:BUY221 BUU133:BUU221 BUQ133:BUQ221 BUM133:BUM221 BUI133:BUI221 BUE133:BUE221 BUA133:BUA221 BTW133:BTW221 BTS133:BTS221 BTO133:BTO221 BTK133:BTK221 BTG133:BTG221 BTC133:BTC221 BSY133:BSY221 BSU133:BSU221 BSQ133:BSQ221 BSM133:BSM221 BSI133:BSI221 BSE133:BSE221 BSA133:BSA221 BRW133:BRW221 BRS133:BRS221 BRO133:BRO221 BRK133:BRK221 BRG133:BRG221 BRC133:BRC221 BQY133:BQY221 BQU133:BQU221 BQQ133:BQQ221 BQM133:BQM221 BQI133:BQI221 BQE133:BQE221 BQA133:BQA221 BPW133:BPW221 BPS133:BPS221 BPO133:BPO221 BPK133:BPK221 BPG133:BPG221 BPC133:BPC221 BOY133:BOY221 BOU133:BOU221 BOQ133:BOQ221 BOM133:BOM221 BOI133:BOI221 BOE133:BOE221 BOA133:BOA221 BNW133:BNW221 BNS133:BNS221 BNO133:BNO221 BNK133:BNK221 BNG133:BNG221 BNC133:BNC221 BMY133:BMY221 BMU133:BMU221 BMQ133:BMQ221 BMM133:BMM221 BMI133:BMI221 BME133:BME221 BMA133:BMA221 BLW133:BLW221 BLS133:BLS221 BLO133:BLO221 BLK133:BLK221 BLG133:BLG221 BLC133:BLC221 BKY133:BKY221 BKU133:BKU221 BKQ133:BKQ221 BKM133:BKM221 BKI133:BKI221 BKE133:BKE221 BKA133:BKA221 BJW133:BJW221 BJS133:BJS221 BJO133:BJO221 BJK133:BJK221 BJG133:BJG221 BJC133:BJC221 BIY133:BIY221 BIU133:BIU221 BIQ133:BIQ221 BIM133:BIM221 BII133:BII221 BIE133:BIE221 BIA133:BIA221 BHW133:BHW221 BHS133:BHS221 BHO133:BHO221 BHK133:BHK221 BHG133:BHG221 BHC133:BHC221 BGY133:BGY221 BGU133:BGU221 BGQ133:BGQ221 BGM133:BGM221 BGI133:BGI221 BGE133:BGE221 BGA133:BGA221 BFW133:BFW221 BFS133:BFS221 BFO133:BFO221 BFK133:BFK221 BFG133:BFG221 BFC133:BFC221 BEY133:BEY221 BEU133:BEU221 BEQ133:BEQ221 BEM133:BEM221 BEI133:BEI221 BEE133:BEE221 BEA133:BEA221 BDW133:BDW221 BDS133:BDS221 BDO133:BDO221 BDK133:BDK221 BDG133:BDG221 BDC133:BDC221 BCY133:BCY221 BCU133:BCU221 BCQ133:BCQ221 BCM133:BCM221 BCI133:BCI221 BCE133:BCE221 BCA133:BCA221 BBW133:BBW221 BBS133:BBS221 BBO133:BBO221 BBK133:BBK221 BBG133:BBG221 BBC133:BBC221 BAY133:BAY221 BAU133:BAU221 BAQ133:BAQ221 BAM133:BAM221 BAI133:BAI221 BAE133:BAE221 BAA133:BAA221 AZW133:AZW221 AZS133:AZS221 AZO133:AZO221 AZK133:AZK221 AZG133:AZG221 AZC133:AZC221 AYY133:AYY221 AYU133:AYU221 AYQ133:AYQ221 AYM133:AYM221 AYI133:AYI221 AYE133:AYE221 AYA133:AYA221 AXW133:AXW221 AXS133:AXS221 AXO133:AXO221 AXK133:AXK221 AXG133:AXG221 AXC133:AXC221 AWY133:AWY221 AWU133:AWU221 AWQ133:AWQ221 AWM133:AWM221 AWI133:AWI221 AWE133:AWE221 AWA133:AWA221 AVW133:AVW221 AVS133:AVS221 AVO133:AVO221 AVK133:AVK221 AVG133:AVG221 AVC133:AVC221 AUY133:AUY221 AUU133:AUU221 AUQ133:AUQ221 AUM133:AUM221 AUI133:AUI221 AUE133:AUE221 AUA133:AUA221 ATW133:ATW221 ATS133:ATS221 ATO133:ATO221 ATK133:ATK221 ATG133:ATG221 ATC133:ATC221 ASY133:ASY221 ASU133:ASU221 ASQ133:ASQ221 ASM133:ASM221 ASI133:ASI221 ASE133:ASE221 ASA133:ASA221 ARW133:ARW221 ARS133:ARS221 ARO133:ARO221 ARK133:ARK221 ARG133:ARG221 ARC133:ARC221 AQY133:AQY221 AQU133:AQU221 AQQ133:AQQ221 AQM133:AQM221 AQI133:AQI221 AQE133:AQE221 AQA133:AQA221 APW133:APW221 APS133:APS221 APO133:APO221 APK133:APK221 APG133:APG221 APC133:APC221 AOY133:AOY221 AOU133:AOU221 AOQ133:AOQ221 AOM133:AOM221 AOI133:AOI221 AOE133:AOE221 AOA133:AOA221 ANW133:ANW221 ANS133:ANS221 ANO133:ANO221 ANK133:ANK221 ANG133:ANG221 ANC133:ANC221 AMY133:AMY221 AMU133:AMU221 AMQ133:AMQ221 AMM133:AMM221 AMI133:AMI221 AME133:AME221 AMA133:AMA221 ALW133:ALW221 ALS133:ALS221 ALO133:ALO221 ALK133:ALK221 ALG133:ALG221 ALC133:ALC221 AKY133:AKY221 AKU133:AKU221 AKQ133:AKQ221 AKM133:AKM221 AKI133:AKI221 AKE133:AKE221 AKA133:AKA221 AJW133:AJW221 AJS133:AJS221 AJO133:AJO221 AJK133:AJK221 AJG133:AJG221 AJC133:AJC221 AIY133:AIY221 AIU133:AIU221 AIQ133:AIQ221 AIM133:AIM221 AII133:AII221 AIE133:AIE221 AIA133:AIA221 AHW133:AHW221 AHS133:AHS221 AHO133:AHO221 AHK133:AHK221 AHG133:AHG221 AHC133:AHC221 AGY133:AGY221 AGU133:AGU221 AGQ133:AGQ221 AGM133:AGM221 AGI133:AGI221 AGE133:AGE221 AGA133:AGA221 AFW133:AFW221 AFS133:AFS221 AFO133:AFO221 AFK133:AFK221 AFG133:AFG221 AFC133:AFC221 AEY133:AEY221 AEU133:AEU221 AEQ133:AEQ221 AEM133:AEM221 AEI133:AEI221 AEE133:AEE221 AEA133:AEA221 ADW133:ADW221 ADS133:ADS221 ADO133:ADO221 ADK133:ADK221 ADG133:ADG221 ADC133:ADC221 ACY133:ACY221 ACU133:ACU221 ACQ133:ACQ221 ACM133:ACM221 ACI133:ACI221 ACE133:ACE221 ACA133:ACA221 ABW133:ABW221 ABS133:ABS221 ABO133:ABO221 ABK133:ABK221 ABG133:ABG221 ABC133:ABC221 AAY133:AAY221 AAU133:AAU221 AAQ133:AAQ221 AAM133:AAM221 AAI133:AAI221 AAE133:AAE221 AAA133:AAA221 ZW133:ZW221 ZS133:ZS221 ZO133:ZO221 ZK133:ZK221 ZG133:ZG221 ZC133:ZC221 YY133:YY221 YU133:YU221 YQ133:YQ221 YM133:YM221 YI133:YI221 YE133:YE221 YA133:YA221 XW133:XW221 XS133:XS221 XO133:XO221 XK133:XK221 XG133:XG221 XC133:XC221 WY133:WY221 WU133:WU221 WQ133:WQ221 WM133:WM221 WI133:WI221 WE133:WE221 WA133:WA221 VW133:VW221 VS133:VS221 VO133:VO221 VK133:VK221 VG133:VG221 VC133:VC221 UY133:UY221 UU133:UU221 UQ133:UQ221 UM133:UM221 UI133:UI221 UE133:UE221 UA133:UA221 TW133:TW221 TS133:TS221 TO133:TO221 TK133:TK221 TG133:TG221 TC133:TC221 SY133:SY221 SU133:SU221 SQ133:SQ221 SM133:SM221 SI133:SI221 SE133:SE221 SA133:SA221 RW133:RW221 RS133:RS221 RO133:RO221 RK133:RK221 RG133:RG221 RC133:RC221 QY133:QY221 QU133:QU221 QQ133:QQ221 QM133:QM221 QI133:QI221 QE133:QE221 QA133:QA221 PW133:PW221 PS133:PS221 PO133:PO221 PK133:PK221 PG133:PG221 PC133:PC221 OY133:OY221 OU133:OU221 OQ133:OQ221 OM133:OM221 OI133:OI221 OE133:OE221 OA133:OA221 NW133:NW221 NS133:NS221 NO133:NO221 NK133:NK221 NG133:NG221 NC133:NC221 MY133:MY221 MU133:MU221 MQ133:MQ221 MM133:MM221 MI133:MI221 ME133:ME221 MA133:MA221 LW133:LW221 LS133:LS221 LO133:LO221 LK133:LK221 LG133:LG221 LC133:LC221 KY133:KY221 KU133:KU221 KQ133:KQ221 KM133:KM221 KI133:KI221 KE133:KE221 KA133:KA221 JW133:JW221 JS133:JS221 JO133:JO221 JK133:JK221 JG133:JG221 JC133:JC221 IY133:IY221 IU133:IU221 IQ133:IQ221 IM133:IM221 II133:II221 IE133:IE221 IA133:IA221 HW133:HW221 HS133:HS221 HO133:HO221 HK133:HK221 HG133:HG221 HC133:HC221 GY133:GY221 GU133:GU221 GQ133:GQ221 GM133:GM221 GI133:GI221 GE133:GE221 GA133:GA221 FW133:FW221 FS133:FS221 FO133:FO221 FK133:FK221 FG133:FG221 FC133:FC221 EY133:EY221 EU133:EU221 EQ133:EQ221 EM133:EM221 EI133:EI221 EE133:EE221 EA133:EA221 DW133:DW221 DS133:DS221 DO133:DO221 DK133:DK221 DG133:DG221 DC133:DC221 CY133:CY221 CU133:CU221 CQ133:CQ221 CM133:CM221 CI133:CI221 CE133:CE221 CA133:CA221 BW133:BW221 BS133:BS221 BO133:BO221 BK133:BK221 BG133:BG221 BC133:BC221 AY133:AY221 AU133:AU221 AQ133:AQ221 AM133:AM221 AI133:AI221 AE133:AE221 AA133:AA221 W133:W221 S133:S221 O133:O221 K133:K221">
    <cfRule type="cellIs" dxfId="74" priority="136" operator="between">
      <formula>63</formula>
      <formula>65</formula>
    </cfRule>
    <cfRule type="cellIs" dxfId="73" priority="137" operator="between">
      <formula>60</formula>
      <formula>63</formula>
    </cfRule>
    <cfRule type="cellIs" dxfId="72" priority="138" operator="between">
      <formula>55</formula>
      <formula>60</formula>
    </cfRule>
    <cfRule type="cellIs" dxfId="71" priority="139" operator="between">
      <formula>50</formula>
      <formula>55</formula>
    </cfRule>
    <cfRule type="cellIs" dxfId="70" priority="140" operator="between">
      <formula>45</formula>
      <formula>50</formula>
    </cfRule>
    <cfRule type="cellIs" dxfId="69" priority="141" operator="between">
      <formula>40</formula>
      <formula>45</formula>
    </cfRule>
    <cfRule type="cellIs" dxfId="68" priority="142" operator="between">
      <formula>30</formula>
      <formula>40</formula>
    </cfRule>
  </conditionalFormatting>
  <conditionalFormatting sqref="C228:C229 C153:C154 C132:C133 C108:C109 C83:C84 C41:C42 C60:C61 C12:C13 C26:C27">
    <cfRule type="expression" dxfId="67" priority="135">
      <formula>#REF!="SUMÁCIA:"</formula>
    </cfRule>
  </conditionalFormatting>
  <conditionalFormatting sqref="C228:C229">
    <cfRule type="expression" dxfId="66" priority="133">
      <formula>$D228="VB"</formula>
    </cfRule>
    <cfRule type="expression" dxfId="65" priority="134">
      <formula>#REF!="SUMÁCIA:"</formula>
    </cfRule>
  </conditionalFormatting>
  <conditionalFormatting sqref="C37:C40 C43:C46">
    <cfRule type="expression" dxfId="64" priority="132">
      <formula>$A37="SUMÁCIA:"</formula>
    </cfRule>
  </conditionalFormatting>
  <conditionalFormatting sqref="C44:C46">
    <cfRule type="expression" dxfId="63" priority="130">
      <formula>$D44="VB"</formula>
    </cfRule>
    <cfRule type="expression" dxfId="62" priority="131">
      <formula>$A44="SUMÁCIA:"</formula>
    </cfRule>
  </conditionalFormatting>
  <conditionalFormatting sqref="C41:C42">
    <cfRule type="expression" dxfId="61" priority="128">
      <formula>$D41="VB"</formula>
    </cfRule>
    <cfRule type="expression" dxfId="60" priority="129">
      <formula>#REF!="SUMÁCIA:"</formula>
    </cfRule>
  </conditionalFormatting>
  <conditionalFormatting sqref="C56:C59 C62:C65">
    <cfRule type="expression" dxfId="59" priority="127">
      <formula>$A56="SUMÁCIA:"</formula>
    </cfRule>
  </conditionalFormatting>
  <conditionalFormatting sqref="C63:C65">
    <cfRule type="expression" dxfId="58" priority="125">
      <formula>$D63="VB"</formula>
    </cfRule>
    <cfRule type="expression" dxfId="57" priority="126">
      <formula>$A63="SUMÁCIA:"</formula>
    </cfRule>
  </conditionalFormatting>
  <conditionalFormatting sqref="C60:C61">
    <cfRule type="expression" dxfId="56" priority="123">
      <formula>$D60="VB"</formula>
    </cfRule>
    <cfRule type="expression" dxfId="55" priority="124">
      <formula>#REF!="SUMÁCIA:"</formula>
    </cfRule>
  </conditionalFormatting>
  <conditionalFormatting sqref="C79:C82 C85:C88">
    <cfRule type="expression" dxfId="54" priority="122">
      <formula>$A79="SUMÁCIA:"</formula>
    </cfRule>
  </conditionalFormatting>
  <conditionalFormatting sqref="C86:C88">
    <cfRule type="expression" dxfId="53" priority="120">
      <formula>$D86="VB"</formula>
    </cfRule>
    <cfRule type="expression" dxfId="52" priority="121">
      <formula>$A86="SUMÁCIA:"</formula>
    </cfRule>
  </conditionalFormatting>
  <conditionalFormatting sqref="C83:C84">
    <cfRule type="expression" dxfId="51" priority="118">
      <formula>$D83="VB"</formula>
    </cfRule>
    <cfRule type="expression" dxfId="50" priority="119">
      <formula>#REF!="SUMÁCIA:"</formula>
    </cfRule>
  </conditionalFormatting>
  <conditionalFormatting sqref="C104:C107 C110:C113">
    <cfRule type="expression" dxfId="49" priority="117">
      <formula>$A104="SUMÁCIA:"</formula>
    </cfRule>
  </conditionalFormatting>
  <conditionalFormatting sqref="C111:C113">
    <cfRule type="expression" dxfId="48" priority="115">
      <formula>$D111="VB"</formula>
    </cfRule>
    <cfRule type="expression" dxfId="47" priority="116">
      <formula>$A111="SUMÁCIA:"</formula>
    </cfRule>
  </conditionalFormatting>
  <conditionalFormatting sqref="C108:C109">
    <cfRule type="expression" dxfId="46" priority="113">
      <formula>$D108="VB"</formula>
    </cfRule>
    <cfRule type="expression" dxfId="45" priority="114">
      <formula>#REF!="SUMÁCIA:"</formula>
    </cfRule>
  </conditionalFormatting>
  <conditionalFormatting sqref="C128:C131 C134:C137">
    <cfRule type="expression" dxfId="44" priority="112">
      <formula>$A128="SUMÁCIA:"</formula>
    </cfRule>
  </conditionalFormatting>
  <conditionalFormatting sqref="C135:C137">
    <cfRule type="expression" dxfId="43" priority="110">
      <formula>$D135="VB"</formula>
    </cfRule>
    <cfRule type="expression" dxfId="42" priority="111">
      <formula>$A135="SUMÁCIA:"</formula>
    </cfRule>
  </conditionalFormatting>
  <conditionalFormatting sqref="C132:C133">
    <cfRule type="expression" dxfId="41" priority="108">
      <formula>$D132="VB"</formula>
    </cfRule>
    <cfRule type="expression" dxfId="40" priority="109">
      <formula>#REF!="SUMÁCIA:"</formula>
    </cfRule>
  </conditionalFormatting>
  <conditionalFormatting sqref="C8:C11">
    <cfRule type="expression" dxfId="39" priority="98">
      <formula>$A8="SUMÁCIA:"</formula>
    </cfRule>
  </conditionalFormatting>
  <conditionalFormatting sqref="C12:C13">
    <cfRule type="expression" dxfId="38" priority="94">
      <formula>$D12="VB"</formula>
    </cfRule>
    <cfRule type="expression" dxfId="37" priority="95">
      <formula>#REF!="SUMÁCIA:"</formula>
    </cfRule>
  </conditionalFormatting>
  <conditionalFormatting sqref="C26:C27">
    <cfRule type="expression" dxfId="36" priority="91">
      <formula>$D26="VB"</formula>
    </cfRule>
    <cfRule type="expression" dxfId="35" priority="92">
      <formula>#REF!="SUMÁCIA:"</formula>
    </cfRule>
  </conditionalFormatting>
  <conditionalFormatting sqref="F3:F125 F127:F221">
    <cfRule type="cellIs" dxfId="34" priority="90" operator="greaterThan">
      <formula>65</formula>
    </cfRule>
  </conditionalFormatting>
  <conditionalFormatting sqref="C149:C152">
    <cfRule type="expression" dxfId="33" priority="88">
      <formula>$A149="SUMÁCIA:"</formula>
    </cfRule>
  </conditionalFormatting>
  <conditionalFormatting sqref="C153:C154">
    <cfRule type="expression" dxfId="32" priority="84">
      <formula>$D153="VB"</formula>
    </cfRule>
    <cfRule type="expression" dxfId="31" priority="85">
      <formula>#REF!="SUMÁCIA:"</formula>
    </cfRule>
  </conditionalFormatting>
  <conditionalFormatting sqref="C169:C170 C184:C185 C199:C200">
    <cfRule type="expression" dxfId="30" priority="83">
      <formula>#REF!="SUMÁCIA:"</formula>
    </cfRule>
  </conditionalFormatting>
  <conditionalFormatting sqref="C169:C170">
    <cfRule type="expression" dxfId="29" priority="81">
      <formula>$D169="VB"</formula>
    </cfRule>
    <cfRule type="expression" dxfId="28" priority="82">
      <formula>#REF!="SUMÁCIA:"</formula>
    </cfRule>
  </conditionalFormatting>
  <conditionalFormatting sqref="C184:C185">
    <cfRule type="expression" dxfId="27" priority="78">
      <formula>$D184="VB"</formula>
    </cfRule>
    <cfRule type="expression" dxfId="26" priority="79">
      <formula>#REF!="SUMÁCIA:"</formula>
    </cfRule>
  </conditionalFormatting>
  <conditionalFormatting sqref="C199:C200">
    <cfRule type="expression" dxfId="25" priority="75">
      <formula>$D199="VB"</formula>
    </cfRule>
    <cfRule type="expression" dxfId="24" priority="76">
      <formula>#REF!="SUMÁCIA:"</formula>
    </cfRule>
  </conditionalFormatting>
  <conditionalFormatting sqref="C214:C215">
    <cfRule type="expression" dxfId="23" priority="74">
      <formula>#REF!="SUMÁCIA:"</formula>
    </cfRule>
  </conditionalFormatting>
  <conditionalFormatting sqref="C214:C215">
    <cfRule type="expression" dxfId="22" priority="72">
      <formula>$D214="VB"</formula>
    </cfRule>
    <cfRule type="expression" dxfId="21" priority="73">
      <formula>#REF!="SUMÁCIA:"</formula>
    </cfRule>
  </conditionalFormatting>
  <conditionalFormatting sqref="P99:P100">
    <cfRule type="cellIs" dxfId="20" priority="64" operator="greaterThan">
      <formula>2500</formula>
    </cfRule>
    <cfRule type="cellIs" dxfId="19" priority="65" operator="between">
      <formula>1800</formula>
      <formula>2500</formula>
    </cfRule>
    <cfRule type="cellIs" dxfId="18" priority="66" operator="between">
      <formula>1200</formula>
      <formula>1800</formula>
    </cfRule>
    <cfRule type="cellIs" dxfId="17" priority="67" operator="between">
      <formula>700</formula>
      <formula>1200</formula>
    </cfRule>
    <cfRule type="cellIs" dxfId="16" priority="68" operator="between">
      <formula>350</formula>
      <formula>700</formula>
    </cfRule>
    <cfRule type="cellIs" dxfId="15" priority="69" operator="between">
      <formula>50</formula>
      <formula>350</formula>
    </cfRule>
    <cfRule type="cellIs" dxfId="14" priority="70" operator="between">
      <formula>10</formula>
      <formula>50</formula>
    </cfRule>
    <cfRule type="cellIs" dxfId="13" priority="71" operator="between">
      <formula>1</formula>
      <formula>10</formula>
    </cfRule>
  </conditionalFormatting>
  <conditionalFormatting sqref="P99:P100">
    <cfRule type="containsBlanks" dxfId="12" priority="63">
      <formula>LEN(TRIM(P99))=0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 filterMode="1"/>
  <dimension ref="A1:AE47"/>
  <sheetViews>
    <sheetView zoomScale="85" zoomScaleNormal="85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Y30" sqref="Y30"/>
    </sheetView>
  </sheetViews>
  <sheetFormatPr defaultRowHeight="14.4" x14ac:dyDescent="0.3"/>
  <cols>
    <col min="1" max="1" width="12.88671875" customWidth="1"/>
    <col min="2" max="3" width="10.5546875" style="1" customWidth="1"/>
    <col min="4" max="5" width="8.88671875" style="1" customWidth="1"/>
    <col min="6" max="9" width="10.5546875" style="1" customWidth="1"/>
    <col min="10" max="10" width="8.77734375" style="3" customWidth="1"/>
    <col min="11" max="11" width="10.6640625" style="3" customWidth="1"/>
    <col min="12" max="12" width="7.77734375" style="3" customWidth="1"/>
    <col min="13" max="13" width="10.5546875" style="2" customWidth="1"/>
    <col min="14" max="14" width="7.6640625" style="2" customWidth="1"/>
    <col min="15" max="15" width="10.6640625" style="2" customWidth="1"/>
    <col min="16" max="16" width="10.5546875" style="6" customWidth="1"/>
    <col min="17" max="19" width="10.6640625" style="6" customWidth="1"/>
    <col min="20" max="20" width="10.5546875" style="6" customWidth="1"/>
    <col min="21" max="21" width="10.5546875" style="7" customWidth="1"/>
    <col min="22" max="22" width="10" style="7" customWidth="1"/>
    <col min="23" max="23" width="10.5546875" style="7" customWidth="1"/>
    <col min="24" max="24" width="10.44140625" customWidth="1"/>
    <col min="25" max="25" width="11.44140625" style="8" customWidth="1"/>
    <col min="26" max="26" width="11.109375" style="10" customWidth="1"/>
    <col min="27" max="27" width="10.44140625" style="10" customWidth="1"/>
    <col min="28" max="28" width="10" style="12" customWidth="1"/>
    <col min="29" max="29" width="10.44140625" style="12" customWidth="1"/>
    <col min="30" max="30" width="10.5546875" customWidth="1"/>
    <col min="31" max="31" width="10" customWidth="1"/>
  </cols>
  <sheetData>
    <row r="1" spans="1:31" ht="16.2" thickBot="1" x14ac:dyDescent="0.35">
      <c r="A1" s="53" t="s">
        <v>1</v>
      </c>
      <c r="B1" s="496" t="s">
        <v>2</v>
      </c>
      <c r="C1" s="497"/>
      <c r="D1" s="497"/>
      <c r="E1" s="497"/>
      <c r="F1" s="497"/>
      <c r="G1" s="498"/>
      <c r="H1" s="493" t="s">
        <v>5</v>
      </c>
      <c r="I1" s="494"/>
      <c r="J1" s="495"/>
      <c r="K1" s="499" t="s">
        <v>36</v>
      </c>
      <c r="L1" s="500"/>
      <c r="M1" s="500"/>
      <c r="N1" s="500"/>
      <c r="O1" s="500"/>
      <c r="P1" s="501"/>
      <c r="Q1" s="490" t="s">
        <v>7</v>
      </c>
      <c r="R1" s="491"/>
      <c r="S1" s="492"/>
      <c r="T1" s="407" t="s">
        <v>10</v>
      </c>
      <c r="U1" s="488"/>
      <c r="V1" s="488"/>
      <c r="W1" s="488"/>
      <c r="X1" s="488"/>
      <c r="Y1" s="489"/>
      <c r="Z1" s="485" t="s">
        <v>14</v>
      </c>
      <c r="AA1" s="486"/>
      <c r="AB1" s="486"/>
      <c r="AC1" s="486"/>
      <c r="AD1" s="487"/>
    </row>
    <row r="2" spans="1:31" s="42" customFormat="1" ht="29.4" thickBot="1" x14ac:dyDescent="0.35">
      <c r="A2" s="120"/>
      <c r="B2" s="54" t="s">
        <v>3</v>
      </c>
      <c r="C2" s="39" t="s">
        <v>4</v>
      </c>
      <c r="D2" s="39" t="s">
        <v>6</v>
      </c>
      <c r="E2" s="39" t="s">
        <v>108</v>
      </c>
      <c r="F2" s="121" t="s">
        <v>134</v>
      </c>
      <c r="G2" s="122" t="s">
        <v>135</v>
      </c>
      <c r="H2" s="376" t="s">
        <v>20</v>
      </c>
      <c r="I2" s="40" t="s">
        <v>21</v>
      </c>
      <c r="J2" s="377" t="s">
        <v>104</v>
      </c>
      <c r="K2" s="139" t="s">
        <v>38</v>
      </c>
      <c r="L2" s="42" t="s">
        <v>138</v>
      </c>
      <c r="M2" s="140" t="s">
        <v>37</v>
      </c>
      <c r="N2" s="140" t="s">
        <v>103</v>
      </c>
      <c r="O2" s="140" t="s">
        <v>136</v>
      </c>
      <c r="P2" s="141" t="s">
        <v>137</v>
      </c>
      <c r="Q2" s="56" t="s">
        <v>8</v>
      </c>
      <c r="R2" s="23" t="s">
        <v>9</v>
      </c>
      <c r="S2" s="56" t="s">
        <v>105</v>
      </c>
      <c r="T2" s="4" t="s">
        <v>11</v>
      </c>
      <c r="U2" s="84" t="s">
        <v>50</v>
      </c>
      <c r="V2" s="5" t="s">
        <v>12</v>
      </c>
      <c r="W2" s="5" t="s">
        <v>48</v>
      </c>
      <c r="X2" s="93" t="s">
        <v>112</v>
      </c>
      <c r="Y2" s="142" t="s">
        <v>228</v>
      </c>
      <c r="Z2" s="55" t="s">
        <v>22</v>
      </c>
      <c r="AA2" s="143" t="s">
        <v>139</v>
      </c>
      <c r="AB2" s="9" t="s">
        <v>17</v>
      </c>
      <c r="AC2" s="11" t="s">
        <v>107</v>
      </c>
      <c r="AD2" s="13" t="s">
        <v>18</v>
      </c>
      <c r="AE2" s="41"/>
    </row>
    <row r="3" spans="1:31" s="332" customFormat="1" x14ac:dyDescent="0.3">
      <c r="A3" s="348" t="s">
        <v>23</v>
      </c>
      <c r="B3" s="315">
        <f>MAX('Január-December'!E3:E33)</f>
        <v>3</v>
      </c>
      <c r="C3" s="314">
        <f>IFERROR(MIN('Január-December'!F3:F33),"")</f>
        <v>-23.8</v>
      </c>
      <c r="D3" s="314">
        <f>IFERROR(AVERAGE('Január-December'!G3:G33),"")</f>
        <v>-6.7919354838709678</v>
      </c>
      <c r="E3" s="314">
        <f>IFERROR(AVERAGE('Január-December'!H3:H33),"")</f>
        <v>-6.967741935483871</v>
      </c>
      <c r="F3" s="314">
        <f>MAX('Január-December'!G3:G33)</f>
        <v>-2.5000000000000022E-2</v>
      </c>
      <c r="G3" s="316">
        <f>MIN('Január-December'!G3:G33)</f>
        <v>-16.975000000000001</v>
      </c>
      <c r="H3" s="315">
        <f>MAX('Január-December'!I3:I33)</f>
        <v>0.5</v>
      </c>
      <c r="I3" s="314">
        <f>MIN('Január-December'!J3:J33)</f>
        <v>-31.3</v>
      </c>
      <c r="J3" s="316">
        <f>IFERROR(AVERAGE('Január-December'!K3:K33),"")</f>
        <v>-11.993607155033983</v>
      </c>
      <c r="K3" s="317">
        <f>MAX('Január-December'!L3:L33)</f>
        <v>91</v>
      </c>
      <c r="L3" s="318">
        <f>COUNTIF('Január-December'!L3:L33,"99")</f>
        <v>0</v>
      </c>
      <c r="M3" s="319">
        <f>MIN('Január-December'!M3:M33)</f>
        <v>25</v>
      </c>
      <c r="N3" s="319">
        <f>IFERROR(AVERAGE('Január-December'!N3:N33),"")</f>
        <v>68.118840477989934</v>
      </c>
      <c r="O3" s="319">
        <f>MAX('Január-December'!N3:N33)</f>
        <v>87.416666666666671</v>
      </c>
      <c r="P3" s="320">
        <f>MIN('Január-December'!N3:N33)</f>
        <v>42.100694444444443</v>
      </c>
      <c r="Q3" s="321">
        <f>MAX('Január-December'!O3:O33)</f>
        <v>1037.5999999999999</v>
      </c>
      <c r="R3" s="322">
        <f>MIN('Január-December'!P3:P33)</f>
        <v>994.3</v>
      </c>
      <c r="S3" s="323">
        <f>IFERROR(AVERAGE('Január-December'!Q3:Q33),"")</f>
        <v>1023.5713505004983</v>
      </c>
      <c r="T3" s="324">
        <f>MAX('Január-December'!R3:R33)</f>
        <v>10.199999999999999</v>
      </c>
      <c r="U3" s="325">
        <f>MAX('Január-December'!S3:S33)</f>
        <v>6</v>
      </c>
      <c r="V3" s="325">
        <f>IFERROR(AVERAGE('Január-December'!T3:T33),"")</f>
        <v>1.1548387096774195</v>
      </c>
      <c r="W3" s="325">
        <f>MAX('Január-December'!T3:T33)</f>
        <v>2.7</v>
      </c>
      <c r="X3" s="325">
        <f>MIN('Január-December'!T3:T33)</f>
        <v>0.1</v>
      </c>
      <c r="Y3" s="350" t="s">
        <v>45</v>
      </c>
      <c r="Z3" s="326">
        <f>MAX('Január-December'!W3:W33)</f>
        <v>7.2</v>
      </c>
      <c r="AA3" s="327">
        <f>MAX('Január-December'!X3:X33)</f>
        <v>18</v>
      </c>
      <c r="AB3" s="328">
        <f>SUM('Január-December'!X3:X33)</f>
        <v>23.900000000000002</v>
      </c>
      <c r="AC3" s="329">
        <f>MAX('Január-December'!Y3:Y33)</f>
        <v>21</v>
      </c>
      <c r="AD3" s="330">
        <f>MAX('Január-December'!Z3:Z33)</f>
        <v>36</v>
      </c>
      <c r="AE3" s="331"/>
    </row>
    <row r="4" spans="1:31" s="236" customFormat="1" hidden="1" x14ac:dyDescent="0.3">
      <c r="A4" s="234"/>
      <c r="B4" s="235">
        <v>42749.560416666667</v>
      </c>
      <c r="C4" s="236">
        <v>42743.19027777778</v>
      </c>
      <c r="F4" s="236">
        <v>42739</v>
      </c>
      <c r="G4" s="237">
        <v>42742</v>
      </c>
      <c r="H4" s="235">
        <v>42749.459722222222</v>
      </c>
      <c r="I4" s="236">
        <v>42743.190972222219</v>
      </c>
      <c r="J4" s="237"/>
      <c r="K4" s="238">
        <v>42749</v>
      </c>
      <c r="M4" s="236">
        <v>42761.674305555556</v>
      </c>
      <c r="O4" s="236">
        <v>42749</v>
      </c>
      <c r="P4" s="239">
        <v>42742</v>
      </c>
      <c r="Q4" s="235">
        <v>42754.40902777778</v>
      </c>
      <c r="R4" s="236">
        <v>42749.240972222222</v>
      </c>
      <c r="S4" s="239"/>
      <c r="T4" s="235">
        <v>42741.582638888889</v>
      </c>
      <c r="U4" s="236">
        <v>42741.585416666669</v>
      </c>
      <c r="W4" s="236">
        <v>42739</v>
      </c>
      <c r="X4" s="236">
        <v>42749</v>
      </c>
      <c r="Y4" s="237"/>
      <c r="Z4" s="238">
        <v>42748</v>
      </c>
      <c r="AA4" s="238">
        <v>42748</v>
      </c>
      <c r="AC4" s="236">
        <v>42748</v>
      </c>
      <c r="AD4" s="240">
        <v>42749</v>
      </c>
      <c r="AE4" s="241"/>
    </row>
    <row r="5" spans="1:31" s="341" customFormat="1" x14ac:dyDescent="0.3">
      <c r="A5" s="349" t="s">
        <v>24</v>
      </c>
      <c r="B5" s="315">
        <f>MAX('Január-December'!E34:E61)</f>
        <v>15.5</v>
      </c>
      <c r="C5" s="314">
        <f>MIN('Január-December'!F34:F61)</f>
        <v>-11.7</v>
      </c>
      <c r="D5" s="314">
        <f>IFERROR(AVERAGE('Január-December'!G34:G61),"")</f>
        <v>0.46759259259259245</v>
      </c>
      <c r="E5" s="314">
        <f>IFERROR(AVERAGE('Január-December'!H34:H61),"")</f>
        <v>0.39629629629629654</v>
      </c>
      <c r="F5" s="314">
        <f>MAX('Január-December'!G34:G61)</f>
        <v>11.1</v>
      </c>
      <c r="G5" s="316">
        <f>MIN('Január-December'!G34:G61)</f>
        <v>-5.1999999999999993</v>
      </c>
      <c r="H5" s="315">
        <f>MAX('Január-December'!I34:I61)</f>
        <v>7</v>
      </c>
      <c r="I5" s="314">
        <f>MIN('Január-December'!J34:J61)</f>
        <v>-14.5</v>
      </c>
      <c r="J5" s="316">
        <f>IFERROR(AVERAGE('Január-December'!K34:K61),"")</f>
        <v>-2.8552199774276197</v>
      </c>
      <c r="K5" s="317">
        <f>MAX('Január-December'!L34:L61)</f>
        <v>99</v>
      </c>
      <c r="L5" s="318">
        <f>COUNTIF('Január-December'!L34:L61,"99")</f>
        <v>3</v>
      </c>
      <c r="M5" s="319">
        <f>MIN('Január-December'!M34:M61)</f>
        <v>38</v>
      </c>
      <c r="N5" s="319">
        <f>IFERROR(AVERAGE('Január-December'!N34:N61),"")</f>
        <v>80.327479991159819</v>
      </c>
      <c r="O5" s="319">
        <f>MAX('Január-December'!N34:N61)</f>
        <v>97.704861111111114</v>
      </c>
      <c r="P5" s="320">
        <f>MIN('Január-December'!N34:N61)</f>
        <v>58.628472222222221</v>
      </c>
      <c r="Q5" s="321">
        <f>MAX('Január-December'!O34:O61)</f>
        <v>1038.3</v>
      </c>
      <c r="R5" s="322">
        <f>MIN('Január-December'!P34:P61)</f>
        <v>998</v>
      </c>
      <c r="S5" s="323">
        <f>IFERROR(AVERAGE('Január-December'!Q34:Q61),"")</f>
        <v>1021.0837466737761</v>
      </c>
      <c r="T5" s="333">
        <f>MAX('Január-December'!R34:R61)</f>
        <v>13.3</v>
      </c>
      <c r="U5" s="334">
        <f>MAX('Január-December'!S34:S61)</f>
        <v>10.8</v>
      </c>
      <c r="V5" s="334">
        <f>IFERROR(AVERAGE('Január-December'!T34:T61),"")</f>
        <v>1.1888888888888891</v>
      </c>
      <c r="W5" s="334">
        <f>MAX('Január-December'!T34:T61)</f>
        <v>4</v>
      </c>
      <c r="X5" s="334">
        <f>MIN('Január-December'!T34:T61)</f>
        <v>0.1</v>
      </c>
      <c r="Y5" s="351" t="s">
        <v>88</v>
      </c>
      <c r="Z5" s="335">
        <f>MAX('Január-December'!W34:W61)</f>
        <v>3.6</v>
      </c>
      <c r="AA5" s="336">
        <f>MAX('Január-December'!X34:X61)</f>
        <v>7.7</v>
      </c>
      <c r="AB5" s="337">
        <f>SUM('Január-December'!X34:X61)</f>
        <v>28.799999999999997</v>
      </c>
      <c r="AC5" s="338">
        <f>MAX('Január-December'!Y34:Y61)</f>
        <v>2</v>
      </c>
      <c r="AD5" s="339">
        <f>MAX('Január-December'!Z34:Z61)</f>
        <v>23</v>
      </c>
      <c r="AE5" s="340"/>
    </row>
    <row r="6" spans="1:31" s="244" customFormat="1" hidden="1" x14ac:dyDescent="0.3">
      <c r="A6" s="242"/>
      <c r="B6" s="243">
        <v>42794.645833333336</v>
      </c>
      <c r="C6" s="244">
        <v>42780.275694444441</v>
      </c>
      <c r="F6" s="244">
        <v>42794</v>
      </c>
      <c r="G6" s="245">
        <v>42780</v>
      </c>
      <c r="H6" s="243">
        <v>42790.003472222219</v>
      </c>
      <c r="I6" s="244">
        <v>42780.284722222219</v>
      </c>
      <c r="J6" s="245"/>
      <c r="K6" s="246"/>
      <c r="M6" s="244">
        <v>42791.600694444445</v>
      </c>
      <c r="O6" s="244">
        <v>42789</v>
      </c>
      <c r="P6" s="247">
        <v>42794</v>
      </c>
      <c r="Q6" s="243">
        <v>42781.413194444445</v>
      </c>
      <c r="R6" s="244">
        <v>42790.166666666664</v>
      </c>
      <c r="S6" s="247"/>
      <c r="T6" s="243">
        <v>42794.470138888886</v>
      </c>
      <c r="U6" s="244">
        <v>42794.470138888886</v>
      </c>
      <c r="W6" s="244">
        <v>42794</v>
      </c>
      <c r="X6" s="244">
        <v>42784</v>
      </c>
      <c r="Y6" s="245"/>
      <c r="Z6" s="246"/>
      <c r="AA6" s="246">
        <v>42787</v>
      </c>
      <c r="AC6" s="244">
        <v>42767</v>
      </c>
      <c r="AD6" s="245">
        <v>42768</v>
      </c>
      <c r="AE6" s="246"/>
    </row>
    <row r="7" spans="1:31" s="341" customFormat="1" x14ac:dyDescent="0.3">
      <c r="A7" s="349" t="s">
        <v>25</v>
      </c>
      <c r="B7" s="315">
        <f>MAX('Január-December'!E62:E92)</f>
        <v>22</v>
      </c>
      <c r="C7" s="314">
        <f>MIN('Január-December'!F62:F92)</f>
        <v>-5.2</v>
      </c>
      <c r="D7" s="314">
        <f>IFERROR(AVERAGE('Január-December'!G62:G92),"")</f>
        <v>6.8943548387096767</v>
      </c>
      <c r="E7" s="314">
        <f>IFERROR(AVERAGE('Január-December'!H62:H92),"")</f>
        <v>6.8612903225806461</v>
      </c>
      <c r="F7" s="314">
        <f>MAX('Január-December'!G62:G92)</f>
        <v>13.2</v>
      </c>
      <c r="G7" s="316">
        <f>MIN('Január-December'!G62:G92)</f>
        <v>1.2250000000000001</v>
      </c>
      <c r="H7" s="315">
        <f>MAX('Január-December'!I62:I92)</f>
        <v>11.1</v>
      </c>
      <c r="I7" s="314">
        <f>MIN('Január-December'!J62:J92)</f>
        <v>-10.4</v>
      </c>
      <c r="J7" s="316">
        <f>IFERROR(AVERAGE('Január-December'!K62:K92),"")</f>
        <v>1.7672520472691469</v>
      </c>
      <c r="K7" s="317">
        <f>MAX('Január-December'!L62:L92)</f>
        <v>99</v>
      </c>
      <c r="L7" s="318">
        <f>COUNTIF('Január-December'!L62:L92,"99")</f>
        <v>12</v>
      </c>
      <c r="M7" s="319">
        <f>MIN('Január-December'!M62:M92)</f>
        <v>22</v>
      </c>
      <c r="N7" s="319">
        <f>IFERROR(AVERAGE('Január-December'!N62:N92),"")</f>
        <v>72.728301362044562</v>
      </c>
      <c r="O7" s="319">
        <f>MAX('Január-December'!N62:N92)</f>
        <v>88.409722222222229</v>
      </c>
      <c r="P7" s="320">
        <f>MIN('Január-December'!N62:N92)</f>
        <v>49.361111111111114</v>
      </c>
      <c r="Q7" s="321">
        <f>MAX('Január-December'!O62:O92)</f>
        <v>1029.4000000000001</v>
      </c>
      <c r="R7" s="322">
        <f>MIN('Január-December'!P62:P92)</f>
        <v>999.1</v>
      </c>
      <c r="S7" s="323">
        <f>IFERROR(AVERAGE('Január-December'!Q62:Q92),"")</f>
        <v>1017.2818369184912</v>
      </c>
      <c r="T7" s="333">
        <f>MAX('Január-December'!R62:R92)</f>
        <v>16.3</v>
      </c>
      <c r="U7" s="334">
        <f>MAX('Január-December'!S62:S92)</f>
        <v>12.7</v>
      </c>
      <c r="V7" s="334">
        <f>IFERROR(AVERAGE('Január-December'!T62:T92),"")</f>
        <v>2.1967741935483875</v>
      </c>
      <c r="W7" s="334">
        <f>MAX('Január-December'!T62:T92)</f>
        <v>4.9000000000000004</v>
      </c>
      <c r="X7" s="334">
        <f>MIN('Január-December'!T62:T92)</f>
        <v>0.8</v>
      </c>
      <c r="Y7" s="351" t="s">
        <v>246</v>
      </c>
      <c r="Z7" s="335">
        <f>MAX('Január-December'!W62:W92)</f>
        <v>7.2</v>
      </c>
      <c r="AA7" s="336">
        <f>MAX('Január-December'!X62:X92)</f>
        <v>10.5</v>
      </c>
      <c r="AB7" s="337">
        <f>SUM('Január-December'!X62:X92)</f>
        <v>21.700000000000003</v>
      </c>
      <c r="AC7" s="338">
        <f>MAX('Január-December'!Y62:Y92)</f>
        <v>0</v>
      </c>
      <c r="AD7" s="339">
        <f>MAX('Január-December'!Z62:Z92)</f>
        <v>0</v>
      </c>
      <c r="AE7" s="340"/>
    </row>
    <row r="8" spans="1:31" s="244" customFormat="1" hidden="1" x14ac:dyDescent="0.3">
      <c r="A8" s="242"/>
      <c r="B8" s="243">
        <v>42823.598611111112</v>
      </c>
      <c r="C8" s="244">
        <v>42809.226388888892</v>
      </c>
      <c r="F8" s="244">
        <v>42823</v>
      </c>
      <c r="G8" s="245">
        <v>42809</v>
      </c>
      <c r="H8" s="248">
        <v>42816.430555555555</v>
      </c>
      <c r="I8" s="244">
        <v>42813.736111111109</v>
      </c>
      <c r="J8" s="245"/>
      <c r="K8" s="246"/>
      <c r="M8" s="244">
        <v>42813.614583333336</v>
      </c>
      <c r="O8" s="244">
        <v>42814</v>
      </c>
      <c r="P8" s="247">
        <v>42813</v>
      </c>
      <c r="Q8" s="243">
        <v>42809.010416666664</v>
      </c>
      <c r="R8" s="244">
        <v>42812.850694444445</v>
      </c>
      <c r="S8" s="247"/>
      <c r="T8" s="243">
        <v>42798.947916666664</v>
      </c>
      <c r="U8" s="244">
        <v>42798.947916666664</v>
      </c>
      <c r="W8" s="244">
        <v>42799</v>
      </c>
      <c r="X8" s="244">
        <v>42809</v>
      </c>
      <c r="Y8" s="245"/>
      <c r="Z8" s="246">
        <v>42795</v>
      </c>
      <c r="AA8" s="246">
        <v>42795</v>
      </c>
      <c r="AD8" s="245"/>
      <c r="AE8" s="246"/>
    </row>
    <row r="9" spans="1:31" s="341" customFormat="1" x14ac:dyDescent="0.3">
      <c r="A9" s="349" t="s">
        <v>26</v>
      </c>
      <c r="B9" s="315">
        <f>MAX('Január-December'!E93:E122)</f>
        <v>25.1</v>
      </c>
      <c r="C9" s="314">
        <f>MIN('Január-December'!F93:F122)</f>
        <v>-2</v>
      </c>
      <c r="D9" s="314">
        <f>IFERROR(AVERAGE('Január-December'!G93:G122),"")</f>
        <v>9.1758333333333333</v>
      </c>
      <c r="E9" s="314">
        <f>IFERROR(AVERAGE('Január-December'!H93:H122),"")</f>
        <v>9.0333333333333332</v>
      </c>
      <c r="F9" s="314">
        <f>MAX('Január-December'!G93:G122)</f>
        <v>17.600000000000001</v>
      </c>
      <c r="G9" s="316">
        <f>MIN('Január-December'!G93:G122)</f>
        <v>3.7750000000000004</v>
      </c>
      <c r="H9" s="315">
        <f>MAX('Január-December'!I93:I122)</f>
        <v>16.3</v>
      </c>
      <c r="I9" s="314">
        <f>MIN('Január-December'!J93:J122)</f>
        <v>-6.4</v>
      </c>
      <c r="J9" s="316">
        <f>IFERROR(AVERAGE('Január-December'!K93:K122),"")</f>
        <v>3.429477209458518</v>
      </c>
      <c r="K9" s="317">
        <f>MAX('Január-December'!L93:L122)</f>
        <v>99</v>
      </c>
      <c r="L9" s="318">
        <f>COUNTIF('Január-December'!L93:L122,"99")</f>
        <v>23</v>
      </c>
      <c r="M9" s="319">
        <f>MIN('Január-December'!M93:M122)</f>
        <v>23</v>
      </c>
      <c r="N9" s="319">
        <f>IFERROR(AVERAGE('Január-December'!N93:N122),"")</f>
        <v>75.515994888283117</v>
      </c>
      <c r="O9" s="319">
        <f>MAX('Január-December'!N93:N122)</f>
        <v>96.295833333333334</v>
      </c>
      <c r="P9" s="320">
        <f>MIN('Január-December'!N93:N122)</f>
        <v>52.186733958183126</v>
      </c>
      <c r="Q9" s="321">
        <f>MAX('Január-December'!O93:O122)</f>
        <v>1027.4000000000001</v>
      </c>
      <c r="R9" s="322">
        <f>MIN('Január-December'!P93:P122)</f>
        <v>1004.2</v>
      </c>
      <c r="S9" s="323">
        <f>IFERROR(AVERAGE('Január-December'!Q93:Q122),"")</f>
        <v>1015.3867273075354</v>
      </c>
      <c r="T9" s="333">
        <f>MAX('Január-December'!R93:R122)</f>
        <v>14.7</v>
      </c>
      <c r="U9" s="334">
        <f>MAX('Január-December'!S93:S122)</f>
        <v>10.4</v>
      </c>
      <c r="V9" s="334">
        <f>IFERROR(AVERAGE('Január-December'!T93:T122),"")</f>
        <v>2.17</v>
      </c>
      <c r="W9" s="334">
        <f>MAX('Január-December'!T93:T122)</f>
        <v>6.1</v>
      </c>
      <c r="X9" s="334">
        <f>MIN('Január-December'!T93:T122)</f>
        <v>0.8</v>
      </c>
      <c r="Y9" s="351" t="s">
        <v>94</v>
      </c>
      <c r="Z9" s="335">
        <f>MAX('Január-December'!W93:W122)</f>
        <v>32.299999999999997</v>
      </c>
      <c r="AA9" s="336">
        <f>MAX('Január-December'!X93:X122)</f>
        <v>12</v>
      </c>
      <c r="AB9" s="337">
        <f>SUM('Január-December'!X93:X122)</f>
        <v>49.499999999999993</v>
      </c>
      <c r="AC9" s="338">
        <f>MAX('Január-December'!Y93:Y122)</f>
        <v>0</v>
      </c>
      <c r="AD9" s="339">
        <f>MAX('Január-December'!Z93:Z122)</f>
        <v>0</v>
      </c>
      <c r="AE9" s="340"/>
    </row>
    <row r="10" spans="1:31" s="244" customFormat="1" hidden="1" x14ac:dyDescent="0.3">
      <c r="A10" s="242"/>
      <c r="B10" s="243">
        <v>42829.588888888888</v>
      </c>
      <c r="C10" s="244">
        <v>42842.236111111109</v>
      </c>
      <c r="F10" s="244">
        <v>42851</v>
      </c>
      <c r="G10" s="245">
        <v>42843</v>
      </c>
      <c r="H10" s="243">
        <v>42853.624305555553</v>
      </c>
      <c r="I10" s="244">
        <v>42846.097916666666</v>
      </c>
      <c r="J10" s="245"/>
      <c r="K10" s="246"/>
      <c r="M10" s="244">
        <v>42842.736111111109</v>
      </c>
      <c r="O10" s="244">
        <v>42843</v>
      </c>
      <c r="P10" s="247">
        <v>42846</v>
      </c>
      <c r="Q10" s="243">
        <v>42834.367361111108</v>
      </c>
      <c r="R10" s="244">
        <v>42853.827777777777</v>
      </c>
      <c r="S10" s="247"/>
      <c r="T10" s="243">
        <v>42851.665972222225</v>
      </c>
      <c r="U10" s="244">
        <v>42851.756944444445</v>
      </c>
      <c r="W10" s="244">
        <v>42851</v>
      </c>
      <c r="X10" s="244">
        <v>42853</v>
      </c>
      <c r="Y10" s="245"/>
      <c r="Z10" s="246">
        <v>42838.691666666666</v>
      </c>
      <c r="AA10" s="246">
        <v>42852</v>
      </c>
      <c r="AD10" s="245"/>
      <c r="AE10" s="246"/>
    </row>
    <row r="11" spans="1:31" s="341" customFormat="1" x14ac:dyDescent="0.3">
      <c r="A11" s="349" t="s">
        <v>27</v>
      </c>
      <c r="B11" s="315">
        <f>MAX('Január-December'!E123:E153)</f>
        <v>29.4</v>
      </c>
      <c r="C11" s="314">
        <f>MIN('Január-December'!F123:F153)</f>
        <v>-2.5</v>
      </c>
      <c r="D11" s="314">
        <f>IFERROR(AVERAGE('Január-December'!G123:G153),"")</f>
        <v>15.786290322580646</v>
      </c>
      <c r="E11" s="314">
        <f>IFERROR(AVERAGE('Január-December'!H123:H153),"")</f>
        <v>15.403235021659402</v>
      </c>
      <c r="F11" s="314">
        <f>MAX('Január-December'!G123:G153)</f>
        <v>22.024999999999999</v>
      </c>
      <c r="G11" s="316">
        <f>MIN('Január-December'!G123:G153)</f>
        <v>6.55</v>
      </c>
      <c r="H11" s="315">
        <f>MAX('Január-December'!I123:I153)</f>
        <v>21.4</v>
      </c>
      <c r="I11" s="314">
        <f>MIN('Január-December'!J123:J153)</f>
        <v>-4.5999999999999996</v>
      </c>
      <c r="J11" s="316">
        <f>IFERROR(AVERAGE('Január-December'!K123:K153),"")</f>
        <v>11.36279025038559</v>
      </c>
      <c r="K11" s="317">
        <f>MAX('Január-December'!L123:L153)</f>
        <v>99</v>
      </c>
      <c r="L11" s="318">
        <f>COUNTIF('Január-December'!L123:L153,"99")</f>
        <v>28</v>
      </c>
      <c r="M11" s="319">
        <f>MIN('Január-December'!M123:M153)</f>
        <v>31</v>
      </c>
      <c r="N11" s="319">
        <f>IFERROR(AVERAGE('Január-December'!N123:N153),"")</f>
        <v>78.536592554983997</v>
      </c>
      <c r="O11" s="319">
        <f>MAX('Január-December'!N123:N153)</f>
        <v>95.002808988764045</v>
      </c>
      <c r="P11" s="320">
        <f>MIN('Január-December'!N123:N153)</f>
        <v>64.207665505226487</v>
      </c>
      <c r="Q11" s="321">
        <f>MAX('Január-December'!O123:O153)</f>
        <v>1027.7</v>
      </c>
      <c r="R11" s="322">
        <f>MIN('Január-December'!P123:P153)</f>
        <v>1004.7</v>
      </c>
      <c r="S11" s="323">
        <f>IFERROR(AVERAGE('Január-December'!Q123:Q153),"")</f>
        <v>1015.8306228206692</v>
      </c>
      <c r="T11" s="333">
        <f>MAX('Január-December'!R123:R153)</f>
        <v>10.8</v>
      </c>
      <c r="U11" s="334">
        <f>MAX('Január-December'!S123:S153)</f>
        <v>6.6</v>
      </c>
      <c r="V11" s="334">
        <f>IFERROR(AVERAGE('Január-December'!T123:T153),"")</f>
        <v>1.7709677419354841</v>
      </c>
      <c r="W11" s="334">
        <f>MAX('Január-December'!T123:T153)</f>
        <v>3</v>
      </c>
      <c r="X11" s="334">
        <f>MIN('Január-December'!T123:T153)</f>
        <v>1.1000000000000001</v>
      </c>
      <c r="Y11" s="351" t="s">
        <v>92</v>
      </c>
      <c r="Z11" s="335">
        <f>MAX('Január-December'!W123:W153)</f>
        <v>50</v>
      </c>
      <c r="AA11" s="336">
        <f>MAX('Január-December'!X123:X153)</f>
        <v>41</v>
      </c>
      <c r="AB11" s="337">
        <f>SUM('Január-December'!X123:X153)</f>
        <v>101</v>
      </c>
      <c r="AC11" s="338">
        <f>MAX('Január-December'!Y123:Y153)</f>
        <v>0</v>
      </c>
      <c r="AD11" s="339">
        <f>MAX('Január-December'!Z123:Z153)</f>
        <v>0</v>
      </c>
      <c r="AE11" s="340"/>
    </row>
    <row r="12" spans="1:31" s="244" customFormat="1" hidden="1" x14ac:dyDescent="0.3">
      <c r="A12" s="242"/>
      <c r="B12" s="243"/>
      <c r="G12" s="245"/>
      <c r="H12" s="243"/>
      <c r="J12" s="245"/>
      <c r="K12" s="246"/>
      <c r="M12" s="249"/>
      <c r="P12" s="247"/>
      <c r="Q12" s="243"/>
      <c r="S12" s="247"/>
      <c r="T12" s="243"/>
      <c r="Y12" s="245"/>
      <c r="Z12" s="246"/>
      <c r="AA12" s="246"/>
      <c r="AD12" s="245"/>
      <c r="AE12" s="246"/>
    </row>
    <row r="13" spans="1:31" s="341" customFormat="1" x14ac:dyDescent="0.3">
      <c r="A13" s="349" t="s">
        <v>28</v>
      </c>
      <c r="B13" s="342">
        <f>MAX('Január-December'!E154:E183)</f>
        <v>31.2</v>
      </c>
      <c r="C13" s="314">
        <f>MIN('Január-December'!F154:F183)</f>
        <v>4.8</v>
      </c>
      <c r="D13" s="314">
        <f>IFERROR(AVERAGE('Január-December'!G154:G183),"")</f>
        <v>19.840833333333332</v>
      </c>
      <c r="E13" s="314">
        <f>IFERROR(AVERAGE('Január-December'!H154:H183),"")</f>
        <v>19.436666666666667</v>
      </c>
      <c r="F13" s="314">
        <f>MAX('Január-December'!G154:G183)</f>
        <v>26.225000000000001</v>
      </c>
      <c r="G13" s="343">
        <f>MIN('Január-December'!G154:G183)</f>
        <v>14.75</v>
      </c>
      <c r="H13" s="315">
        <f>MAX('Január-December'!I154:I183)</f>
        <v>23</v>
      </c>
      <c r="I13" s="314">
        <f>MIN('Január-December'!J154:J183)</f>
        <v>1.9</v>
      </c>
      <c r="J13" s="316">
        <f>IFERROR(AVERAGE('Január-December'!K154:K183),"")</f>
        <v>14.628167438911639</v>
      </c>
      <c r="K13" s="317">
        <f>MAX('Január-December'!L154:L183)</f>
        <v>99</v>
      </c>
      <c r="L13" s="318">
        <f>COUNTIF('Január-December'!L154:L183,"99")</f>
        <v>30</v>
      </c>
      <c r="M13" s="319">
        <f>MIN('Január-December'!M154:M183)</f>
        <v>24</v>
      </c>
      <c r="N13" s="319">
        <f>IFERROR(AVERAGE('Január-December'!N154:N183),"")</f>
        <v>76.622301753318524</v>
      </c>
      <c r="O13" s="319">
        <f>MAX('Január-December'!N154:N183)</f>
        <v>92.742932862190813</v>
      </c>
      <c r="P13" s="320">
        <f>MIN('Január-December'!N154:N183)</f>
        <v>54.715808170515096</v>
      </c>
      <c r="Q13" s="344">
        <f>MAX('Január-December'!O154:O183)</f>
        <v>1023</v>
      </c>
      <c r="R13" s="322">
        <f>MIN('Január-December'!P154:P183)</f>
        <v>999.7</v>
      </c>
      <c r="S13" s="345">
        <f>IFERROR(AVERAGE('Január-December'!Q154:Q183),"")</f>
        <v>1014.0696632258475</v>
      </c>
      <c r="T13" s="333">
        <f>MAX('Január-December'!R154:R183)</f>
        <v>17.3</v>
      </c>
      <c r="U13" s="334">
        <f>MAX('Január-December'!S154:S183)</f>
        <v>11.6</v>
      </c>
      <c r="V13" s="334">
        <f>IFERROR(AVERAGE('Január-December'!T154:T183),"")</f>
        <v>2.0733333333333333</v>
      </c>
      <c r="W13" s="334">
        <f>MAX('Január-December'!T154:T183)</f>
        <v>4.4000000000000004</v>
      </c>
      <c r="X13" s="334">
        <f>MIN('Január-December'!T154:T183)</f>
        <v>0.2</v>
      </c>
      <c r="Y13" s="351" t="s">
        <v>95</v>
      </c>
      <c r="Z13" s="335">
        <f>MAX('Január-December'!W154:W183)</f>
        <v>75.599999999999994</v>
      </c>
      <c r="AA13" s="336">
        <f>MAX('Január-December'!X154:X183)</f>
        <v>14.1</v>
      </c>
      <c r="AB13" s="337">
        <f>SUM('Január-December'!X154:X183)</f>
        <v>70</v>
      </c>
      <c r="AC13" s="338">
        <f>MAX('Január-December'!Y154:Y183)</f>
        <v>0</v>
      </c>
      <c r="AD13" s="339">
        <f>MAX('Január-December'!Z154:Z183)</f>
        <v>0</v>
      </c>
      <c r="AE13" s="340"/>
    </row>
    <row r="14" spans="1:31" s="244" customFormat="1" hidden="1" x14ac:dyDescent="0.3">
      <c r="A14" s="242"/>
      <c r="B14" s="243"/>
      <c r="G14" s="245"/>
      <c r="H14" s="243"/>
      <c r="J14" s="245"/>
      <c r="K14" s="246"/>
      <c r="P14" s="247"/>
      <c r="Q14" s="243"/>
      <c r="S14" s="247"/>
      <c r="T14" s="243"/>
      <c r="Y14" s="245"/>
      <c r="Z14" s="246"/>
      <c r="AA14" s="246"/>
      <c r="AD14" s="245"/>
      <c r="AE14" s="246"/>
    </row>
    <row r="15" spans="1:31" s="341" customFormat="1" x14ac:dyDescent="0.3">
      <c r="A15" s="349" t="s">
        <v>29</v>
      </c>
      <c r="B15" s="342">
        <f>MAX('Január-December'!E184:E214)</f>
        <v>32.799999999999997</v>
      </c>
      <c r="C15" s="314">
        <f>MIN('Január-December'!F184:F214)</f>
        <v>7.2</v>
      </c>
      <c r="D15" s="314">
        <f>IFERROR(AVERAGE('Január-December'!G184:G214),"")</f>
        <v>19.882258064516133</v>
      </c>
      <c r="E15" s="314">
        <f>IFERROR(AVERAGE('Január-December'!H184:H214),"")</f>
        <v>19.758064516129036</v>
      </c>
      <c r="F15" s="314">
        <f>MAX('Január-December'!G184:G214)</f>
        <v>24.875</v>
      </c>
      <c r="G15" s="343">
        <f>MIN('Január-December'!G184:G214)</f>
        <v>15.15</v>
      </c>
      <c r="H15" s="315">
        <f>MAX('Január-December'!I184:I214)</f>
        <v>24.3</v>
      </c>
      <c r="I15" s="314">
        <f>MIN('Január-December'!J184:J214)</f>
        <v>6.8</v>
      </c>
      <c r="J15" s="316">
        <f>IFERROR(AVERAGE('Január-December'!K184:K214),"")</f>
        <v>15.86660086062188</v>
      </c>
      <c r="K15" s="317">
        <f>MAX('Január-December'!L184:L214)</f>
        <v>99</v>
      </c>
      <c r="L15" s="318">
        <f>COUNTIF('Január-December'!L184:L214,"99")</f>
        <v>31</v>
      </c>
      <c r="M15" s="319">
        <f>MIN('Január-December'!M184:M214)</f>
        <v>32</v>
      </c>
      <c r="N15" s="319">
        <f>IFERROR(AVERAGE('Január-December'!N184:N214),"")</f>
        <v>81.842286529976064</v>
      </c>
      <c r="O15" s="319">
        <f>MAX('Január-December'!N184:N214)</f>
        <v>97.520848573518649</v>
      </c>
      <c r="P15" s="320">
        <f>MIN('Január-December'!N184:N214)</f>
        <v>73.402826855123678</v>
      </c>
      <c r="Q15" s="344">
        <f>MAX('Január-December'!O184:O214)</f>
        <v>1023</v>
      </c>
      <c r="R15" s="322">
        <f>MIN('Január-December'!P184:P214)</f>
        <v>1000.7</v>
      </c>
      <c r="S15" s="345">
        <f>IFERROR(AVERAGE('Január-December'!Q214:Q1907),"")</f>
        <v>1016.5841822392206</v>
      </c>
      <c r="T15" s="333">
        <f>MAX('Január-December'!R184:R214)</f>
        <v>12.6</v>
      </c>
      <c r="U15" s="334">
        <f>MAX('Január-December'!S184:S214)</f>
        <v>8.1</v>
      </c>
      <c r="V15" s="334">
        <f>IFERROR(AVERAGE('Január-December'!T184:T214),"")</f>
        <v>1.6483870967741934</v>
      </c>
      <c r="W15" s="334">
        <f>MAX('Január-December'!T184:T214)</f>
        <v>3.4</v>
      </c>
      <c r="X15" s="334">
        <f>MIN('Január-December'!T184:T214)</f>
        <v>0.9</v>
      </c>
      <c r="Y15" s="351" t="s">
        <v>95</v>
      </c>
      <c r="Z15" s="335">
        <f>MAX('Január-December'!W184:W214)</f>
        <v>57.4</v>
      </c>
      <c r="AA15" s="336">
        <f>MAX('Január-December'!X184:X214)</f>
        <v>23.7</v>
      </c>
      <c r="AB15" s="337">
        <f>SUM('Január-December'!X184:X214)</f>
        <v>114.1</v>
      </c>
      <c r="AC15" s="338">
        <f>MAX('Január-December'!Y184:Y214)</f>
        <v>0</v>
      </c>
      <c r="AD15" s="339">
        <f>MAX('Január-December'!Z184:Z214)</f>
        <v>0</v>
      </c>
      <c r="AE15" s="340"/>
    </row>
    <row r="16" spans="1:31" s="244" customFormat="1" hidden="1" x14ac:dyDescent="0.3">
      <c r="A16" s="242"/>
      <c r="B16" s="243"/>
      <c r="G16" s="245"/>
      <c r="H16" s="243"/>
      <c r="J16" s="245"/>
      <c r="K16" s="246"/>
      <c r="P16" s="247"/>
      <c r="Q16" s="243"/>
      <c r="S16" s="247"/>
      <c r="T16" s="243"/>
      <c r="Y16" s="245"/>
      <c r="Z16" s="246"/>
      <c r="AA16" s="246"/>
      <c r="AD16" s="245"/>
      <c r="AE16" s="246"/>
    </row>
    <row r="17" spans="1:31" s="341" customFormat="1" x14ac:dyDescent="0.3">
      <c r="A17" s="349" t="s">
        <v>30</v>
      </c>
      <c r="B17" s="342">
        <f>MAX('Január-December'!E215:E245)</f>
        <v>35.9</v>
      </c>
      <c r="C17" s="314">
        <f>MIN('Január-December'!F215:F245)</f>
        <v>7.6</v>
      </c>
      <c r="D17" s="314">
        <f>IFERROR(AVERAGE('Január-December'!G215:G245),"")</f>
        <v>20.275000000000002</v>
      </c>
      <c r="E17" s="314">
        <f>IFERROR(AVERAGE('Január-December'!H215:H245),"")</f>
        <v>20.664516129032258</v>
      </c>
      <c r="F17" s="314">
        <f>MAX('Január-December'!G215:G245)</f>
        <v>26.125</v>
      </c>
      <c r="G17" s="343">
        <f>MIN('Január-December'!G215:G245)</f>
        <v>14.7</v>
      </c>
      <c r="H17" s="315">
        <f>MAX('Január-December'!I215:I245)</f>
        <v>25.1</v>
      </c>
      <c r="I17" s="314">
        <f>MIN('Január-December'!J215:J245)</f>
        <v>7.2</v>
      </c>
      <c r="J17" s="316">
        <f>IFERROR(AVERAGE('Január-December'!K215:K245),"")</f>
        <v>16.385910263921417</v>
      </c>
      <c r="K17" s="317">
        <f>MAX('Január-December'!L215:L245)</f>
        <v>99</v>
      </c>
      <c r="L17" s="318">
        <f>COUNTIF('Január-December'!L215:L245,"99")</f>
        <v>31</v>
      </c>
      <c r="M17" s="319">
        <f>MIN('Január-December'!M215:M245)</f>
        <v>34</v>
      </c>
      <c r="N17" s="319">
        <f>IFERROR(AVERAGE('Január-December'!N215:N245),"")</f>
        <v>80.338284884355744</v>
      </c>
      <c r="O17" s="319">
        <f>MAX('Január-December'!N215:N245)</f>
        <v>97.255439924314103</v>
      </c>
      <c r="P17" s="320">
        <f>MIN('Január-December'!N215:N245)</f>
        <v>71.914511494252878</v>
      </c>
      <c r="Q17" s="344">
        <f>MAX('Január-December'!O215:O245)</f>
        <v>1024</v>
      </c>
      <c r="R17" s="322">
        <f>MIN('Január-December'!P215:P245)</f>
        <v>1009.1</v>
      </c>
      <c r="S17" s="345">
        <f>IFERROR(AVERAGE('Január-December'!Q215:Q245),"")</f>
        <v>1018.0091994666193</v>
      </c>
      <c r="T17" s="333">
        <f>MAX('Január-December'!R215:R245)</f>
        <v>13.1</v>
      </c>
      <c r="U17" s="334">
        <f>MAX('Január-December'!S215:S245)</f>
        <v>8.3000000000000007</v>
      </c>
      <c r="V17" s="334">
        <f>IFERROR(AVERAGE('Január-December'!T215:T245),"")</f>
        <v>1.7548387096774196</v>
      </c>
      <c r="W17" s="334">
        <f>MAX('Január-December'!T215:T245)</f>
        <v>2.6</v>
      </c>
      <c r="X17" s="334">
        <f>MIN('Január-December'!T215:T245)</f>
        <v>1.1000000000000001</v>
      </c>
      <c r="Y17" s="351" t="s">
        <v>95</v>
      </c>
      <c r="Z17" s="335">
        <f>MAX('Január-December'!W215:W245)</f>
        <v>28.8</v>
      </c>
      <c r="AA17" s="336">
        <f>MAX('Január-December'!X215:X245)</f>
        <v>27</v>
      </c>
      <c r="AB17" s="337">
        <f>SUM('Január-December'!X215:X245)</f>
        <v>70.900000000000006</v>
      </c>
      <c r="AC17" s="338">
        <f>MAX('Január-December'!Y215:Y245)</f>
        <v>0</v>
      </c>
      <c r="AD17" s="339">
        <f>MAX('Január-December'!Z215:Z245)</f>
        <v>0</v>
      </c>
      <c r="AE17" s="340"/>
    </row>
    <row r="18" spans="1:31" s="244" customFormat="1" hidden="1" x14ac:dyDescent="0.3">
      <c r="A18" s="242"/>
      <c r="B18" s="243"/>
      <c r="G18" s="245"/>
      <c r="H18" s="243"/>
      <c r="J18" s="245"/>
      <c r="K18" s="246"/>
      <c r="P18" s="247"/>
      <c r="Q18" s="243"/>
      <c r="S18" s="247"/>
      <c r="T18" s="243"/>
      <c r="Y18" s="245"/>
      <c r="Z18" s="246"/>
      <c r="AA18" s="246"/>
      <c r="AD18" s="245"/>
      <c r="AE18" s="246"/>
    </row>
    <row r="19" spans="1:31" s="341" customFormat="1" x14ac:dyDescent="0.3">
      <c r="A19" s="349" t="s">
        <v>31</v>
      </c>
      <c r="B19" s="342">
        <f>MAX('Január-December'!E246:E275)</f>
        <v>31.4</v>
      </c>
      <c r="C19" s="314">
        <f>MIN('Január-December'!F246:F275)</f>
        <v>3</v>
      </c>
      <c r="D19" s="314">
        <f>IFERROR(AVERAGE('Január-December'!G246:G275),"")</f>
        <v>14.718333333333332</v>
      </c>
      <c r="E19" s="314">
        <f>IFERROR(AVERAGE('Január-December'!H246:H275),"")</f>
        <v>14.726666666666665</v>
      </c>
      <c r="F19" s="314">
        <f>MAX('Január-December'!G246:G275)</f>
        <v>21.074999999999999</v>
      </c>
      <c r="G19" s="346">
        <f>MIN('Január-December'!G246:G275)</f>
        <v>9.2249999999999996</v>
      </c>
      <c r="H19" s="315">
        <f>MAX('Január-December'!I246:I275)</f>
        <v>19</v>
      </c>
      <c r="I19" s="314">
        <f>MIN('Január-December'!J246:J275)</f>
        <v>2.9</v>
      </c>
      <c r="J19" s="316">
        <f>IFERROR(AVERAGE('Január-December'!K246:K275),"")</f>
        <v>12.079770914497976</v>
      </c>
      <c r="K19" s="317">
        <f>MAX('Január-December'!L246:L275)</f>
        <v>99</v>
      </c>
      <c r="L19" s="318">
        <f>COUNTIF('Január-December'!L246:L275,"99")</f>
        <v>28</v>
      </c>
      <c r="M19" s="319">
        <f>MIN('Január-December'!M246:M275)</f>
        <v>39</v>
      </c>
      <c r="N19" s="319">
        <f>IFERROR(AVERAGE('Január-December'!N246:N275),"")</f>
        <v>86.266882038715067</v>
      </c>
      <c r="O19" s="319">
        <f>MAX('Január-December'!N246:N275)</f>
        <v>97.277777777777771</v>
      </c>
      <c r="P19" s="319">
        <f>MIN('Január-December'!N246:N275)</f>
        <v>62.440972222222221</v>
      </c>
      <c r="Q19" s="344">
        <f>MAX('Január-December'!O246:O275)</f>
        <v>1032.5</v>
      </c>
      <c r="R19" s="322">
        <f>MIN('Január-December'!P246:P275)</f>
        <v>1001.6</v>
      </c>
      <c r="S19" s="345">
        <f>IFERROR(AVERAGE('Január-December'!Q246:Q275),"")</f>
        <v>1015.5062046521431</v>
      </c>
      <c r="T19" s="333">
        <f>MAX('Január-December'!R246:R275)</f>
        <v>12.6</v>
      </c>
      <c r="U19" s="347">
        <f>MAX('Január-December'!S246:S275)</f>
        <v>10</v>
      </c>
      <c r="V19" s="347">
        <f>IFERROR(AVERAGE('Január-December'!T246:T275),"")</f>
        <v>1.7566666666666662</v>
      </c>
      <c r="W19" s="347">
        <f>MAX('Január-December'!T246:T275)</f>
        <v>5.4</v>
      </c>
      <c r="X19" s="347">
        <f>MIN('Január-December'!T246:T275)</f>
        <v>0.5</v>
      </c>
      <c r="Y19" s="351" t="s">
        <v>88</v>
      </c>
      <c r="Z19" s="335">
        <f>MAX('Január-December'!W246:W275)</f>
        <v>14.4</v>
      </c>
      <c r="AA19" s="336">
        <f>MAX('Január-December'!X246:X275)</f>
        <v>25</v>
      </c>
      <c r="AB19" s="337">
        <f>SUM('Január-December'!X246:X275)</f>
        <v>132.4</v>
      </c>
      <c r="AC19" s="338">
        <f>MAX('Január-December'!Y246:Y275)</f>
        <v>0</v>
      </c>
      <c r="AD19" s="339">
        <f>MAX('Január-December'!Z276:Z306)</f>
        <v>0</v>
      </c>
      <c r="AE19" s="340"/>
    </row>
    <row r="20" spans="1:31" s="244" customFormat="1" hidden="1" x14ac:dyDescent="0.3">
      <c r="A20" s="242"/>
      <c r="B20" s="243"/>
      <c r="G20" s="245"/>
      <c r="H20" s="243"/>
      <c r="J20" s="245"/>
      <c r="K20" s="246"/>
      <c r="P20" s="247"/>
      <c r="Q20" s="243"/>
      <c r="S20" s="247"/>
      <c r="T20" s="243"/>
      <c r="Y20" s="245"/>
      <c r="Z20" s="246"/>
      <c r="AA20" s="246"/>
      <c r="AD20" s="245"/>
      <c r="AE20" s="246"/>
    </row>
    <row r="21" spans="1:31" s="341" customFormat="1" x14ac:dyDescent="0.3">
      <c r="A21" s="349" t="s">
        <v>32</v>
      </c>
      <c r="B21" s="342">
        <f>MAX('Január-December'!E276:E306)</f>
        <v>21.2</v>
      </c>
      <c r="C21" s="314">
        <f>MIN('Január-December'!F276:F306)</f>
        <v>-2.5</v>
      </c>
      <c r="D21" s="314">
        <f>IFERROR(AVERAGE('Január-December'!G276:G306),"")</f>
        <v>9.642741935483869</v>
      </c>
      <c r="E21" s="314">
        <f>IFERROR(AVERAGE('Január-December'!H276:H306),"")</f>
        <v>9.796774193548389</v>
      </c>
      <c r="F21" s="314">
        <f>MAX('Január-December'!G276:G306)</f>
        <v>13.4</v>
      </c>
      <c r="G21" s="346">
        <f>MIN('Január-December'!G276:G306)</f>
        <v>2</v>
      </c>
      <c r="H21" s="315">
        <f>MAX('Január-December'!I276:I306)</f>
        <v>16.2</v>
      </c>
      <c r="I21" s="314">
        <f>MIN('Január-December'!J276:J306)</f>
        <v>-4.9000000000000004</v>
      </c>
      <c r="J21" s="316">
        <f>IFERROR(AVERAGE('Január-December'!K276:K306),"")</f>
        <v>7.3382398736931593</v>
      </c>
      <c r="K21" s="317">
        <f>MAX('Január-December'!L276:L306)</f>
        <v>99</v>
      </c>
      <c r="L21" s="318">
        <f>COUNTIF('Január-December'!L276:L306,"99")</f>
        <v>19</v>
      </c>
      <c r="M21" s="319">
        <f>MIN('Január-December'!M276:M306)</f>
        <v>44</v>
      </c>
      <c r="N21" s="319">
        <f>IFERROR(AVERAGE('Január-December'!N276:N306),"")</f>
        <v>85.945540671336516</v>
      </c>
      <c r="O21" s="319">
        <f>MAX('Január-December'!N276:N306)</f>
        <v>98.364583333333329</v>
      </c>
      <c r="P21" s="319">
        <f>MIN('Január-December'!N276:N306)</f>
        <v>65.836805555555557</v>
      </c>
      <c r="Q21" s="344">
        <f>MAX('Január-December'!O276:O306)</f>
        <v>1029.7</v>
      </c>
      <c r="R21" s="322">
        <f>MIN('Január-December'!P276:P306)</f>
        <v>983.8</v>
      </c>
      <c r="S21" s="345">
        <f>IFERROR(AVERAGE('Január-December'!Q276:Q306),"")</f>
        <v>1017.6624060271455</v>
      </c>
      <c r="T21" s="333">
        <f>MAX('Január-December'!R276:R306)</f>
        <v>17.7</v>
      </c>
      <c r="U21" s="347">
        <f>MAX('Január-December'!S276:S306)</f>
        <v>12.2</v>
      </c>
      <c r="V21" s="347">
        <f>IFERROR(AVERAGE('Január-December'!T276:T306),"")</f>
        <v>1.4258064516129039</v>
      </c>
      <c r="W21" s="347">
        <f>MAX('Január-December'!T276:T306)</f>
        <v>3.5</v>
      </c>
      <c r="X21" s="347">
        <f>MIN('Január-December'!T276:T306)</f>
        <v>0.5</v>
      </c>
      <c r="Y21" s="351" t="s">
        <v>84</v>
      </c>
      <c r="Z21" s="335">
        <f>MAX('Január-December'!W276:W306)</f>
        <v>13.2</v>
      </c>
      <c r="AA21" s="336">
        <f>MAX('Január-December'!X276:X306)</f>
        <v>15</v>
      </c>
      <c r="AB21" s="337">
        <f>SUM('Január-December'!X276:X306)</f>
        <v>57.70000000000001</v>
      </c>
      <c r="AC21" s="338">
        <f>MAX('Január-December'!Y276:Y306)</f>
        <v>0</v>
      </c>
      <c r="AD21" s="339">
        <f>MAX('Január-December'!Z276:Z306)</f>
        <v>0</v>
      </c>
      <c r="AE21" s="340"/>
    </row>
    <row r="22" spans="1:31" s="244" customFormat="1" hidden="1" x14ac:dyDescent="0.3">
      <c r="A22" s="242"/>
      <c r="B22" s="243"/>
      <c r="G22" s="245"/>
      <c r="H22" s="243"/>
      <c r="J22" s="245"/>
      <c r="K22" s="246"/>
      <c r="P22" s="247"/>
      <c r="Q22" s="243"/>
      <c r="S22" s="247"/>
      <c r="T22" s="243"/>
      <c r="Y22" s="245"/>
      <c r="Z22" s="246"/>
      <c r="AA22" s="246"/>
      <c r="AD22" s="245"/>
      <c r="AE22" s="246"/>
    </row>
    <row r="23" spans="1:31" s="341" customFormat="1" x14ac:dyDescent="0.3">
      <c r="A23" s="349" t="s">
        <v>33</v>
      </c>
      <c r="B23" s="342">
        <f>MAX('Január-December'!E307:E336)</f>
        <v>16</v>
      </c>
      <c r="C23" s="314">
        <f>MIN('Január-December'!F307:F336)</f>
        <v>-5</v>
      </c>
      <c r="D23" s="314">
        <f>IFERROR(AVERAGE('Január-December'!G307:G336),"")</f>
        <v>4.4875000000000007</v>
      </c>
      <c r="E23" s="314">
        <f>IFERROR(AVERAGE('Január-December'!H307:H336),"")</f>
        <v>4.4599999999999991</v>
      </c>
      <c r="F23" s="314">
        <f>MAX('Január-December'!G307:G336)</f>
        <v>9.5500000000000007</v>
      </c>
      <c r="G23" s="346">
        <f>MIN('Január-December'!G307:G336)</f>
        <v>-0.97500000000000009</v>
      </c>
      <c r="H23" s="315">
        <f>MAX('Január-December'!I307:I336)</f>
        <v>11.4</v>
      </c>
      <c r="I23" s="314">
        <f>MIN('Január-December'!J307:J336)</f>
        <v>-6.8</v>
      </c>
      <c r="J23" s="316">
        <f>IFERROR(AVERAGE('Január-December'!K307:K336),"")</f>
        <v>2.2066268685501709</v>
      </c>
      <c r="K23" s="317">
        <f>MAX('Január-December'!L307:L336)</f>
        <v>99</v>
      </c>
      <c r="L23" s="318">
        <f>COUNTIF('Január-December'!L307:L336,"99")</f>
        <v>6</v>
      </c>
      <c r="M23" s="319">
        <f>MIN('Január-December'!M307:M336)</f>
        <v>49</v>
      </c>
      <c r="N23" s="319">
        <f>IFERROR(AVERAGE('Január-December'!N307:N336),"")</f>
        <v>85.978733575831882</v>
      </c>
      <c r="O23" s="319">
        <f>MAX('Január-December'!N307:N336)</f>
        <v>95.909722222222229</v>
      </c>
      <c r="P23" s="319">
        <f>MIN('Január-December'!N307:N336)</f>
        <v>73.048148148148144</v>
      </c>
      <c r="Q23" s="344">
        <f>MAX('Január-December'!O307:O336)</f>
        <v>1028.3</v>
      </c>
      <c r="R23" s="322">
        <f>MIN('Január-December'!P307:P336)</f>
        <v>997.7</v>
      </c>
      <c r="S23" s="345">
        <f>IFERROR(AVERAGE('Január-December'!Q307:Q336),"")</f>
        <v>1016.5296610418212</v>
      </c>
      <c r="T23" s="333">
        <f>MAX('Január-December'!R307:R336)</f>
        <v>11.9</v>
      </c>
      <c r="U23" s="347">
        <f>MAX('Január-December'!S307:S336)</f>
        <v>10.199999999999999</v>
      </c>
      <c r="V23" s="347">
        <f>IFERROR(AVERAGE('Január-December'!T307:T336),"")</f>
        <v>1.6433333333333335</v>
      </c>
      <c r="W23" s="347">
        <f>MAX('Január-December'!T307:T336)</f>
        <v>3.3</v>
      </c>
      <c r="X23" s="347">
        <f>MIN('Január-December'!T307:T336)</f>
        <v>0.4</v>
      </c>
      <c r="Y23" s="351" t="s">
        <v>43</v>
      </c>
      <c r="Z23" s="335">
        <f>MAX('Január-December'!W307:W336)</f>
        <v>10.8</v>
      </c>
      <c r="AA23" s="336">
        <f>MAX('Január-December'!X307:X336)</f>
        <v>10.199999999999999</v>
      </c>
      <c r="AB23" s="337">
        <f>SUM('Január-December'!X307:X336)</f>
        <v>50.399999999999991</v>
      </c>
      <c r="AC23" s="338">
        <f>MAX('Január-December'!Y307:Y336)</f>
        <v>0.4</v>
      </c>
      <c r="AD23" s="339">
        <f>MAX('Január-December'!Z307:Z336)</f>
        <v>0.4</v>
      </c>
      <c r="AE23" s="340"/>
    </row>
    <row r="24" spans="1:31" s="252" customFormat="1" ht="14.25" hidden="1" customHeight="1" x14ac:dyDescent="0.3">
      <c r="A24" s="250"/>
      <c r="B24" s="251"/>
      <c r="G24" s="253"/>
      <c r="H24" s="251"/>
      <c r="J24" s="253"/>
      <c r="K24" s="254"/>
      <c r="P24" s="255"/>
      <c r="Q24" s="251"/>
      <c r="S24" s="255"/>
      <c r="T24" s="251"/>
      <c r="Y24" s="253"/>
      <c r="Z24" s="254"/>
      <c r="AA24" s="254"/>
      <c r="AD24" s="253"/>
      <c r="AE24" s="254"/>
    </row>
    <row r="25" spans="1:31" s="341" customFormat="1" ht="15" thickBot="1" x14ac:dyDescent="0.35">
      <c r="A25" s="349" t="s">
        <v>34</v>
      </c>
      <c r="B25" s="342">
        <f>MAX('Január-December'!E337:E367)</f>
        <v>10.3</v>
      </c>
      <c r="C25" s="314">
        <f>MIN('Január-December'!F337:F367)</f>
        <v>-5.2</v>
      </c>
      <c r="D25" s="314">
        <f>IFERROR(AVERAGE('Január-December'!G337:G367),"")</f>
        <v>1.6790322580645161</v>
      </c>
      <c r="E25" s="314">
        <f>IFERROR(AVERAGE('Január-December'!H337:H367),"")</f>
        <v>1.6133967707475194</v>
      </c>
      <c r="F25" s="314">
        <f>MAX('Január-December'!G337:G367)</f>
        <v>7.65</v>
      </c>
      <c r="G25" s="346">
        <f>MIN('Január-December'!G337:G367)</f>
        <v>-2</v>
      </c>
      <c r="H25" s="315">
        <f>MAX('Január-December'!I337:I367)</f>
        <v>6.0681413895009202</v>
      </c>
      <c r="I25" s="314">
        <f>MIN('Január-December'!J337:J367)</f>
        <v>-8.5710484668666798</v>
      </c>
      <c r="J25" s="316">
        <f>IFERROR(AVERAGE('Január-December'!K337:K367),"")</f>
        <v>-0.72962606569695132</v>
      </c>
      <c r="K25" s="317">
        <f>MAX('Január-December'!L337:L367)</f>
        <v>98</v>
      </c>
      <c r="L25" s="318">
        <f>COUNTIF('Január-December'!L337:L367,"99")</f>
        <v>0</v>
      </c>
      <c r="M25" s="319">
        <f>MIN('Január-December'!M337:M367)</f>
        <v>57.142857142857103</v>
      </c>
      <c r="N25" s="319">
        <f>IFERROR(AVERAGE('Január-December'!N337:N367),"")</f>
        <v>84.88272182012976</v>
      </c>
      <c r="O25" s="319">
        <f>MAX('Január-December'!N337:N367)</f>
        <v>94.340029761904759</v>
      </c>
      <c r="P25" s="319">
        <f>MIN('Január-December'!N337:N367)</f>
        <v>68.234518700183926</v>
      </c>
      <c r="Q25" s="344">
        <f>MAX('Január-December'!O337:O367)</f>
        <v>1031.5857142857101</v>
      </c>
      <c r="R25" s="322">
        <f>MIN('Január-December'!P337:P367)</f>
        <v>994.62857142857104</v>
      </c>
      <c r="S25" s="345">
        <f>IFERROR(AVERAGE('Január-December'!Q337:Q367),"")</f>
        <v>1015.1144588132877</v>
      </c>
      <c r="T25" s="333">
        <f>MAX('Január-December'!R337:R367)</f>
        <v>20.6</v>
      </c>
      <c r="U25" s="347">
        <f>MAX('Január-December'!S337:S367)</f>
        <v>12.5</v>
      </c>
      <c r="V25" s="347">
        <f>IFERROR(AVERAGE('Január-December'!T337:T367),"")</f>
        <v>2.1766666666666672</v>
      </c>
      <c r="W25" s="347">
        <f>MAX('Január-December'!T337:T367)</f>
        <v>6.4</v>
      </c>
      <c r="X25" s="347">
        <f>MIN('Január-December'!T337:T367)</f>
        <v>0.3</v>
      </c>
      <c r="Y25" s="351" t="s">
        <v>49</v>
      </c>
      <c r="Z25" s="335">
        <f>MAX('Január-December'!W337:W367)</f>
        <v>3.6</v>
      </c>
      <c r="AA25" s="336">
        <f>MAX('Január-December'!X337:X367)</f>
        <v>15</v>
      </c>
      <c r="AB25" s="337">
        <f>SUM('Január-December'!X337:X367)</f>
        <v>75.099999999999994</v>
      </c>
      <c r="AC25" s="338">
        <f>MAX('Január-December'!Y337:Y367)</f>
        <v>5.2</v>
      </c>
      <c r="AD25" s="339">
        <f>MAX('Január-December'!Z337:Z367)</f>
        <v>9</v>
      </c>
      <c r="AE25" s="340"/>
    </row>
    <row r="26" spans="1:31" s="258" customFormat="1" ht="15" hidden="1" thickBot="1" x14ac:dyDescent="0.35">
      <c r="A26" s="256"/>
      <c r="B26" s="257"/>
      <c r="G26" s="259"/>
      <c r="H26" s="257"/>
      <c r="J26" s="259"/>
      <c r="K26" s="260"/>
      <c r="P26" s="261"/>
      <c r="Q26" s="257"/>
      <c r="S26" s="261"/>
      <c r="T26" s="257"/>
      <c r="Y26" s="259"/>
      <c r="Z26" s="262"/>
      <c r="AA26" s="262"/>
      <c r="AB26" s="263"/>
      <c r="AC26" s="263"/>
      <c r="AD26" s="264"/>
      <c r="AE26" s="260"/>
    </row>
    <row r="27" spans="1:31" s="300" customFormat="1" ht="16.2" thickBot="1" x14ac:dyDescent="0.35">
      <c r="A27" s="288">
        <v>2017</v>
      </c>
      <c r="B27" s="289">
        <f>MAX(B3,B5,B7,B9,B11,B13,B15,B17,B19,B21,B23,B25)</f>
        <v>35.9</v>
      </c>
      <c r="C27" s="290">
        <f>MIN(C3:C25)</f>
        <v>-23.8</v>
      </c>
      <c r="D27" s="290">
        <f>AVERAGE(D3:D25)</f>
        <v>9.6714862106730397</v>
      </c>
      <c r="E27" s="290">
        <f>AVERAGE(E3:E25)</f>
        <v>9.5985414984313611</v>
      </c>
      <c r="F27" s="290">
        <f>MAX(F3,F5,F7,F9,F11,F13,F15,F17,F19,F21,F23,F25)</f>
        <v>26.225000000000001</v>
      </c>
      <c r="G27" s="291">
        <f>MIN(G3:G25)</f>
        <v>-16.975000000000001</v>
      </c>
      <c r="H27" s="289">
        <f>MAX(H25,H23,H21,H19,H17,H15,H13,H11,H9,H7,H5,H3)</f>
        <v>25.1</v>
      </c>
      <c r="I27" s="290">
        <f>MIN(I3:I25)</f>
        <v>-31.3</v>
      </c>
      <c r="J27" s="291">
        <f>AVERAGE(J3,J5,J7,J9,J11,J13,J15,J17,J19,J21,J23,J25)</f>
        <v>5.7905318774292462</v>
      </c>
      <c r="K27" s="292">
        <f>MAX(K3,K5,K7,K9,K11,K13,K15,K17,K19,K21,K23,K25)</f>
        <v>99</v>
      </c>
      <c r="L27" s="301">
        <f>SUM(L3,L5,L7,L9,L11,L13,L15,L17,L19,L21,L23,L25)</f>
        <v>211</v>
      </c>
      <c r="M27" s="293">
        <f>MIN(M3,M5,M7,M9,M11,M13,M15,M17,M19,M21,M23)</f>
        <v>22</v>
      </c>
      <c r="N27" s="293">
        <f>AVERAGE(N3,N5,N7,N9,N11,N13,N15,N17,N19,N21,N23,N25)</f>
        <v>79.7586633790104</v>
      </c>
      <c r="O27" s="293">
        <f>MAX(O3,O5,O7,O9,O11,O13,O15,O17,O19,O21,O23,O25)</f>
        <v>98.364583333333329</v>
      </c>
      <c r="P27" s="294">
        <f>MIN(P3,P5,P7,P9,P11,P13,P15,P17,P19,P21,P23)</f>
        <v>42.100694444444443</v>
      </c>
      <c r="Q27" s="295">
        <f>MAX(Q3,Q5,Q7,Q9,Q11,Q13,Q15,Q17,Q19,Q21,Q23,Q25)</f>
        <v>1038.3</v>
      </c>
      <c r="R27" s="296">
        <f>MIN(R3,R5,R7,R9,R11,R13,R15,R17,R19,R21,R23)</f>
        <v>983.8</v>
      </c>
      <c r="S27" s="303">
        <f>AVERAGE(S3,S5,S7,S9,S11,S13,S15,S17,S19,S21,S23,S25)</f>
        <v>1017.2191716405879</v>
      </c>
      <c r="T27" s="302">
        <f>MAX(T3,T5,T7,T9,T11,T13,T15,T17,T19,T21,T23,T25)</f>
        <v>20.6</v>
      </c>
      <c r="U27" s="297">
        <f>MAX(U3,U5,U7,U9,U11,U13,U15,U17,U19,U21,U23,U25)</f>
        <v>12.7</v>
      </c>
      <c r="V27" s="297">
        <f>AVERAGE(V3,V5,V7,V9,V11,V13,V15,V17,V19,V21,V23,V25)</f>
        <v>1.7467084826762249</v>
      </c>
      <c r="W27" s="297">
        <f>MAX(W3,W5,W7,W9,W11,W13,W15,W17,W19,W21,W23,W25)</f>
        <v>6.4</v>
      </c>
      <c r="X27" s="297">
        <f>MIN(X3,X5,X7,X9,X11,X13,X15,X17,X19,X21,X23)</f>
        <v>0.1</v>
      </c>
      <c r="Y27" s="352" t="s">
        <v>43</v>
      </c>
      <c r="Z27" s="304">
        <f>MAX(Z3,Z5,Z7,Z9,Z11,Z13,Z15,Z17,Z19,Z21,Z23,Z25)</f>
        <v>75.599999999999994</v>
      </c>
      <c r="AA27" s="298">
        <f>MAX(AA3,AA5,AA7,AA9,AA11,AA13,AA15,AA17,AA19,AA21,AA23,AA25)</f>
        <v>41</v>
      </c>
      <c r="AB27" s="298">
        <f>SUM(AB3:AB25)</f>
        <v>795.5</v>
      </c>
      <c r="AC27" s="299">
        <f>MAX(AC3,AC5,AC7,AC9,AC11,AC13,AC15,AC17,AC19,AC21,AC23,AC25)</f>
        <v>21</v>
      </c>
      <c r="AD27" s="299">
        <f>MAX(AD3,AD5,AD7,AD9,AD11,AD13,AD15,AD17,AD19,AD21,AD23,AD25)</f>
        <v>36</v>
      </c>
    </row>
    <row r="28" spans="1:31" s="100" customFormat="1" ht="15.6" x14ac:dyDescent="0.3">
      <c r="A28" s="94"/>
      <c r="B28" s="95"/>
      <c r="C28" s="95"/>
      <c r="D28" s="95"/>
      <c r="E28" s="95"/>
      <c r="F28" s="95"/>
      <c r="G28" s="95"/>
      <c r="H28" s="95"/>
      <c r="I28" s="95"/>
      <c r="J28" s="96"/>
      <c r="K28" s="96"/>
      <c r="L28" s="96"/>
      <c r="M28" s="97"/>
      <c r="N28" s="97"/>
      <c r="O28" s="97"/>
      <c r="P28" s="98"/>
      <c r="Q28" s="98"/>
      <c r="R28" s="98"/>
      <c r="S28" s="98"/>
      <c r="T28" s="98"/>
      <c r="U28" s="99"/>
      <c r="V28" s="99"/>
      <c r="W28" s="99"/>
      <c r="Y28" s="101"/>
      <c r="Z28" s="102"/>
      <c r="AA28" s="102"/>
      <c r="AB28" s="102"/>
      <c r="AC28" s="103"/>
    </row>
    <row r="29" spans="1:31" s="100" customFormat="1" ht="15.6" x14ac:dyDescent="0.3">
      <c r="A29" s="94"/>
      <c r="B29" s="95"/>
      <c r="C29" s="95"/>
      <c r="D29" s="95"/>
      <c r="E29" s="95"/>
      <c r="F29" s="95"/>
      <c r="G29" s="95"/>
      <c r="H29" s="95"/>
      <c r="I29" s="95"/>
      <c r="J29" s="96"/>
      <c r="K29" s="96"/>
      <c r="L29" s="96"/>
      <c r="M29" s="97"/>
      <c r="N29" s="97"/>
      <c r="O29" s="97"/>
      <c r="P29" s="98"/>
      <c r="Q29" s="98"/>
      <c r="R29" s="98"/>
      <c r="S29" s="98"/>
      <c r="T29" s="98"/>
      <c r="U29" s="99"/>
      <c r="V29" s="99"/>
      <c r="W29" s="99"/>
      <c r="Y29" s="101"/>
      <c r="Z29" s="102"/>
      <c r="AA29" s="102"/>
      <c r="AB29" s="102"/>
      <c r="AC29" s="103"/>
    </row>
    <row r="30" spans="1:31" s="100" customFormat="1" ht="15.6" x14ac:dyDescent="0.3">
      <c r="A30" s="94"/>
      <c r="B30" s="95"/>
      <c r="C30" s="95"/>
      <c r="D30" s="95"/>
      <c r="E30" s="95"/>
      <c r="F30" s="95"/>
      <c r="G30" s="95"/>
      <c r="H30" s="95"/>
      <c r="I30" s="95"/>
      <c r="J30" s="96"/>
      <c r="K30" s="96"/>
      <c r="L30" s="96"/>
      <c r="M30" s="97"/>
      <c r="N30" s="97"/>
      <c r="O30" s="97"/>
      <c r="P30" s="98"/>
      <c r="Q30" s="98"/>
      <c r="R30" s="98"/>
      <c r="S30" s="98"/>
      <c r="T30" s="98"/>
      <c r="U30" s="99"/>
      <c r="V30" s="99"/>
      <c r="W30" s="99"/>
      <c r="Y30" s="101"/>
      <c r="Z30" s="102"/>
      <c r="AA30" s="102"/>
      <c r="AB30" s="102"/>
      <c r="AC30" s="103"/>
    </row>
    <row r="46" spans="2:29" s="59" customFormat="1" x14ac:dyDescent="0.3">
      <c r="B46" s="60"/>
      <c r="C46" s="60"/>
      <c r="D46" s="60"/>
      <c r="E46" s="60"/>
      <c r="F46" s="60"/>
      <c r="G46" s="60"/>
      <c r="H46" s="60"/>
      <c r="I46" s="60"/>
      <c r="J46" s="61"/>
      <c r="K46" s="61"/>
      <c r="L46" s="61"/>
      <c r="M46" s="62"/>
      <c r="N46" s="62"/>
      <c r="O46" s="62"/>
      <c r="P46" s="63"/>
      <c r="Q46" s="63"/>
      <c r="R46" s="63"/>
      <c r="S46" s="63"/>
      <c r="T46" s="63"/>
      <c r="U46" s="64"/>
      <c r="V46" s="64"/>
      <c r="W46" s="64"/>
      <c r="Y46" s="65"/>
      <c r="Z46" s="66"/>
      <c r="AA46" s="66"/>
      <c r="AB46" s="67"/>
      <c r="AC46" s="67"/>
    </row>
    <row r="47" spans="2:29" s="59" customFormat="1" x14ac:dyDescent="0.3">
      <c r="B47" s="60"/>
      <c r="C47" s="60"/>
      <c r="D47" s="60"/>
      <c r="E47" s="60"/>
      <c r="F47" s="60"/>
      <c r="G47" s="60"/>
      <c r="H47" s="60"/>
      <c r="I47" s="60"/>
      <c r="J47" s="61"/>
      <c r="K47" s="61"/>
      <c r="L47" s="61"/>
      <c r="M47" s="62"/>
      <c r="N47" s="62"/>
      <c r="O47" s="62"/>
      <c r="P47" s="63"/>
      <c r="Q47" s="63"/>
      <c r="R47" s="63"/>
      <c r="S47" s="63"/>
      <c r="T47" s="63"/>
      <c r="U47" s="64"/>
      <c r="V47" s="64"/>
      <c r="W47" s="64"/>
      <c r="Y47" s="65"/>
      <c r="Z47" s="66"/>
      <c r="AA47" s="66"/>
      <c r="AB47" s="67"/>
      <c r="AC47" s="67"/>
    </row>
  </sheetData>
  <autoFilter ref="A3:A27">
    <filterColumn colId="0">
      <colorFilter dxfId="11"/>
    </filterColumn>
  </autoFilter>
  <mergeCells count="6">
    <mergeCell ref="Z1:AD1"/>
    <mergeCell ref="T1:Y1"/>
    <mergeCell ref="Q1:S1"/>
    <mergeCell ref="H1:J1"/>
    <mergeCell ref="B1:G1"/>
    <mergeCell ref="K1:P1"/>
  </mergeCells>
  <conditionalFormatting sqref="B3:G25">
    <cfRule type="cellIs" dxfId="10" priority="14" operator="equal">
      <formula>0</formula>
    </cfRule>
  </conditionalFormatting>
  <conditionalFormatting sqref="H3:J25 Z3:AD25">
    <cfRule type="cellIs" dxfId="9" priority="13" operator="equal">
      <formula>0</formula>
    </cfRule>
  </conditionalFormatting>
  <conditionalFormatting sqref="K3:P25">
    <cfRule type="cellIs" dxfId="8" priority="12" operator="equal">
      <formula>0</formula>
    </cfRule>
  </conditionalFormatting>
  <conditionalFormatting sqref="Q3:S25">
    <cfRule type="cellIs" dxfId="7" priority="11" operator="equal">
      <formula>0</formula>
    </cfRule>
  </conditionalFormatting>
  <conditionalFormatting sqref="T3:X25">
    <cfRule type="cellIs" dxfId="6" priority="10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P27:Q27 V27 AB27 H27" formula="1"/>
    <ignoredError sqref="K3:P13 S15 Q3:AD12 Q15:R15 T15:X15 B3:J13 B15:P22 Q14:AD14 Q13:X13 Z13:AD13 Q18:AD18 Z15:AD15 Q17:X17 Z17:AD17 Q19:X19 Z19:AD19 B24:P25 B23:C23 E23:P23 Q21:AD22 Q24:AD24 Q23:X23 Z23:AD23 Q25:X25 Z25:AD2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"/>
  <sheetViews>
    <sheetView tabSelected="1" zoomScale="85" zoomScaleNormal="85" workbookViewId="0">
      <selection activeCell="I21" sqref="I21"/>
    </sheetView>
  </sheetViews>
  <sheetFormatPr defaultRowHeight="14.4" x14ac:dyDescent="0.3"/>
  <cols>
    <col min="1" max="1" width="11.109375" customWidth="1"/>
    <col min="8" max="13" width="7.77734375" customWidth="1"/>
    <col min="14" max="14" width="7.5546875" customWidth="1"/>
    <col min="16" max="16" width="11.109375" customWidth="1"/>
    <col min="18" max="18" width="12" customWidth="1"/>
    <col min="19" max="19" width="12.21875" customWidth="1"/>
    <col min="21" max="21" width="10.109375" customWidth="1"/>
    <col min="23" max="23" width="10.5546875" customWidth="1"/>
    <col min="26" max="26" width="10.109375" customWidth="1"/>
  </cols>
  <sheetData>
    <row r="1" spans="1:27" s="372" customFormat="1" ht="16.5" customHeight="1" thickBot="1" x14ac:dyDescent="0.35">
      <c r="A1" s="511" t="s">
        <v>1</v>
      </c>
      <c r="B1" s="513" t="s">
        <v>120</v>
      </c>
      <c r="C1" s="514"/>
      <c r="D1" s="514"/>
      <c r="E1" s="514"/>
      <c r="F1" s="514"/>
      <c r="G1" s="515"/>
      <c r="H1" s="516" t="s">
        <v>119</v>
      </c>
      <c r="I1" s="517"/>
      <c r="J1" s="517"/>
      <c r="K1" s="517"/>
      <c r="L1" s="518"/>
      <c r="M1" s="502" t="s">
        <v>209</v>
      </c>
      <c r="N1" s="503"/>
      <c r="O1" s="503"/>
      <c r="P1" s="504"/>
      <c r="Q1" s="505" t="s">
        <v>14</v>
      </c>
      <c r="R1" s="506"/>
      <c r="S1" s="506"/>
      <c r="T1" s="506"/>
      <c r="U1" s="506"/>
      <c r="V1" s="507"/>
      <c r="W1" s="508" t="s">
        <v>220</v>
      </c>
      <c r="X1" s="509"/>
      <c r="Y1" s="509"/>
      <c r="Z1" s="510"/>
      <c r="AA1" s="374"/>
    </row>
    <row r="2" spans="1:27" s="371" customFormat="1" ht="45.75" customHeight="1" thickBot="1" x14ac:dyDescent="0.35">
      <c r="A2" s="512"/>
      <c r="B2" s="363" t="s">
        <v>118</v>
      </c>
      <c r="C2" s="364" t="s">
        <v>117</v>
      </c>
      <c r="D2" s="364" t="s">
        <v>116</v>
      </c>
      <c r="E2" s="364" t="s">
        <v>114</v>
      </c>
      <c r="F2" s="365" t="s">
        <v>115</v>
      </c>
      <c r="G2" s="365" t="s">
        <v>113</v>
      </c>
      <c r="H2" s="366" t="s">
        <v>195</v>
      </c>
      <c r="I2" s="305" t="s">
        <v>133</v>
      </c>
      <c r="J2" s="367" t="s">
        <v>132</v>
      </c>
      <c r="K2" s="367" t="s">
        <v>131</v>
      </c>
      <c r="L2" s="368" t="s">
        <v>121</v>
      </c>
      <c r="M2" s="369" t="s">
        <v>210</v>
      </c>
      <c r="N2" s="370" t="s">
        <v>196</v>
      </c>
      <c r="O2" s="379" t="s">
        <v>205</v>
      </c>
      <c r="P2" s="378" t="s">
        <v>204</v>
      </c>
      <c r="Q2" s="356" t="s">
        <v>203</v>
      </c>
      <c r="R2" s="215" t="s">
        <v>202</v>
      </c>
      <c r="S2" s="214" t="s">
        <v>201</v>
      </c>
      <c r="T2" s="375" t="s">
        <v>200</v>
      </c>
      <c r="U2" s="118" t="s">
        <v>208</v>
      </c>
      <c r="V2" s="118" t="s">
        <v>199</v>
      </c>
      <c r="W2" s="216" t="s">
        <v>207</v>
      </c>
      <c r="X2" s="216" t="s">
        <v>217</v>
      </c>
      <c r="Y2" s="360" t="s">
        <v>219</v>
      </c>
      <c r="Z2" s="361" t="s">
        <v>218</v>
      </c>
      <c r="AA2" s="373"/>
    </row>
    <row r="3" spans="1:27" s="104" customFormat="1" x14ac:dyDescent="0.3">
      <c r="A3" s="104" t="s">
        <v>23</v>
      </c>
      <c r="B3" s="104">
        <f>COUNTIF('Január-December'!E3:E33,"&lt;=-10")</f>
        <v>1</v>
      </c>
      <c r="C3" s="104">
        <f>COUNTIF('Január-December'!E3:E33,"&lt;=0")</f>
        <v>25</v>
      </c>
      <c r="D3" s="104">
        <f>COUNTIF('Január-December'!F3:F33,"&lt;=0")</f>
        <v>31</v>
      </c>
      <c r="E3" s="104">
        <f>COUNTIF('Január-December'!E3:E33,"&gt;="&amp;25)</f>
        <v>0</v>
      </c>
      <c r="F3" s="104">
        <f>COUNTIF('Január-December'!E3:E33,"&gt;=30")</f>
        <v>0</v>
      </c>
      <c r="G3" s="104">
        <f>COUNTIF('Január-December'!AA3:AA33,"*tropická noc*")</f>
        <v>0</v>
      </c>
      <c r="H3" s="104">
        <f>COUNTIF(búrky!D5:D7,"*w*")</f>
        <v>0</v>
      </c>
      <c r="I3" s="104">
        <f>COUNTIF(búrky!D5:D7,"*P*")</f>
        <v>0</v>
      </c>
      <c r="J3" s="116">
        <f>COUNTIF(búrky!D5:D7,"*L*")</f>
        <v>0</v>
      </c>
      <c r="K3" s="117">
        <f>COUNTIF(búrky!D5:D7,"*V*")</f>
        <v>0</v>
      </c>
      <c r="L3" s="112">
        <f>SUM(I3:K3)</f>
        <v>0</v>
      </c>
      <c r="M3" s="112">
        <f>COUNTIF('Január-December'!AA3:AA33,"*slnečný deň*")</f>
        <v>6</v>
      </c>
      <c r="N3" s="104">
        <f>COUNTIF('Január-December'!AA3:AA33,"*hmla*")</f>
        <v>5</v>
      </c>
      <c r="O3" s="380">
        <f>COUNTIF('Január-December'!AA3:AA33,"*0/8*")</f>
        <v>2</v>
      </c>
      <c r="P3" s="380">
        <f>COUNTIF('Január-December'!AA3:AA33,"*8/8*")</f>
        <v>14</v>
      </c>
      <c r="Q3" s="104">
        <f t="shared" ref="Q3:Q14" si="0">SUM(R3,S3)</f>
        <v>16</v>
      </c>
      <c r="R3" s="380">
        <f>COUNTIF('Január-December'!V3:V33,"*N*")</f>
        <v>10</v>
      </c>
      <c r="S3" s="380">
        <f>COUNTIF('Január-December'!V3:V33,"*Z*")</f>
        <v>6</v>
      </c>
      <c r="T3" s="104">
        <f>COUNTIF('Január-December'!V3:V33,"*D*")</f>
        <v>0</v>
      </c>
      <c r="U3" s="104">
        <f>COUNTIF('Január-December'!V3:V33,"*K*")</f>
        <v>0</v>
      </c>
      <c r="V3" s="104">
        <f>COUNTIF('Január-December'!V3:V33,"*S*")</f>
        <v>16</v>
      </c>
      <c r="W3" s="104">
        <f>COUNTIF('Január-December'!Z3:Z33,"&gt;0")</f>
        <v>31</v>
      </c>
      <c r="X3" s="104">
        <f>COUNTIF('Január-December'!AA3:AA33,"*SSP*")</f>
        <v>31</v>
      </c>
      <c r="Y3" s="104">
        <f>COUNTIF('Január-December'!AA3:AA33,"*NSP*")</f>
        <v>0</v>
      </c>
      <c r="Z3" s="104">
        <f>COUNTIF('Január-December'!AA3:AA33,"*poprašok*")</f>
        <v>0</v>
      </c>
    </row>
    <row r="4" spans="1:27" s="104" customFormat="1" x14ac:dyDescent="0.3">
      <c r="A4" s="89" t="s">
        <v>24</v>
      </c>
      <c r="B4" s="104">
        <f>COUNTIF('Január-December'!E34:E61,"&lt;=-10")</f>
        <v>0</v>
      </c>
      <c r="C4" s="104">
        <f>COUNTIF('Január-December'!E34:E61,"&lt;=0")</f>
        <v>3</v>
      </c>
      <c r="D4" s="104">
        <f>COUNTIF('Január-December'!F34:F61,"&lt;=0")</f>
        <v>19</v>
      </c>
      <c r="E4" s="104">
        <f>COUNTIF('Január-December'!E34:E61,"&gt;="&amp;25)</f>
        <v>0</v>
      </c>
      <c r="F4" s="104">
        <f>COUNTIF('Január-December'!E34:E61,"&gt;=30")</f>
        <v>0</v>
      </c>
      <c r="G4" s="104">
        <f>COUNTIF('Január-December'!AA34:AA61,"*tropická noc*")</f>
        <v>0</v>
      </c>
      <c r="H4" s="104">
        <f>COUNTIF(búrky!D19:D21,"*w*")</f>
        <v>0</v>
      </c>
      <c r="I4" s="104">
        <f>COUNTIF(búrky!D19:D21,"*P*")</f>
        <v>0</v>
      </c>
      <c r="J4" s="104">
        <f>COUNTIF(búrky!D19:D21,"*L*")</f>
        <v>0</v>
      </c>
      <c r="K4" s="104">
        <f>COUNTIF(búrky!D19:D21,"*V*")</f>
        <v>0</v>
      </c>
      <c r="L4" s="112">
        <f t="shared" ref="L4:L14" si="1">SUM(I4:K4)</f>
        <v>0</v>
      </c>
      <c r="M4" s="104">
        <f>COUNTIF('Január-December'!AA34:AA61,"*slnečný deň*")</f>
        <v>3</v>
      </c>
      <c r="N4" s="104">
        <f>COUNTIF('Január-December'!AA34:AA61,"*hmla*")</f>
        <v>13</v>
      </c>
      <c r="O4" s="381">
        <f>COUNTIF('Január-December'!AA34:AA61,"*0/8*")</f>
        <v>3</v>
      </c>
      <c r="P4" s="381">
        <f>COUNTIF('Január-December'!AA34:AA61,"*8/8*")</f>
        <v>16</v>
      </c>
      <c r="Q4" s="104">
        <f t="shared" si="0"/>
        <v>17</v>
      </c>
      <c r="R4" s="381">
        <f>COUNTIF('Január-December'!V34:V61,"*N*")</f>
        <v>1</v>
      </c>
      <c r="S4" s="381">
        <f>COUNTIF('Január-December'!V34:V61,"*Z*")</f>
        <v>16</v>
      </c>
      <c r="T4" s="104">
        <f>COUNTIF('Január-December'!V34:V61,"*D*")</f>
        <v>12</v>
      </c>
      <c r="U4" s="104">
        <f>COUNTIF('Január-December'!V34:V61,"*K*")</f>
        <v>0</v>
      </c>
      <c r="V4" s="104">
        <f>COUNTIF('Január-December'!V34:V61,"*S*")</f>
        <v>9</v>
      </c>
      <c r="W4" s="104">
        <f>COUNTIF('Január-December'!Z34:Z61,"&gt;0")</f>
        <v>22</v>
      </c>
      <c r="X4" s="104">
        <f>COUNTIF('Január-December'!AA34:AA61,"*SSP*")</f>
        <v>3</v>
      </c>
      <c r="Y4" s="104">
        <f>COUNTIF('Január-December'!AA34:AA61,"*NSP*")</f>
        <v>22</v>
      </c>
      <c r="Z4" s="104">
        <f>COUNTIF('Január-December'!AA34:AA61,"*poprašok*")</f>
        <v>0</v>
      </c>
    </row>
    <row r="5" spans="1:27" s="104" customFormat="1" x14ac:dyDescent="0.3">
      <c r="A5" s="89" t="s">
        <v>25</v>
      </c>
      <c r="B5" s="104">
        <f>COUNTIF('Január-December'!E62:E92,"&lt;=-10")</f>
        <v>0</v>
      </c>
      <c r="C5" s="104">
        <f>COUNTIF('Január-December'!E62:E92,"&lt;=0")</f>
        <v>0</v>
      </c>
      <c r="D5" s="104">
        <f>COUNTIF('Január-December'!F62:F92,"&lt;=0")</f>
        <v>14</v>
      </c>
      <c r="E5" s="104">
        <f>COUNTIF('Január-December'!E62:E92,"&gt;="&amp;25)</f>
        <v>0</v>
      </c>
      <c r="F5" s="104">
        <f>COUNTIF('Január-December'!E62:E92,"&gt;=30")</f>
        <v>0</v>
      </c>
      <c r="G5" s="104">
        <f>COUNTIF('Január-December'!AA62:AA92,"*tropická noc*")</f>
        <v>0</v>
      </c>
      <c r="H5" s="104">
        <f>COUNTIF(búrky!D33:D36,"*w*")</f>
        <v>1</v>
      </c>
      <c r="I5" s="104">
        <f>COUNTIF(búrky!D33:D36,"*P*")</f>
        <v>0</v>
      </c>
      <c r="J5" s="114">
        <f>COUNTIF(búrky!D33:D36,"*L*")</f>
        <v>0</v>
      </c>
      <c r="K5" s="110">
        <f>COUNTIF(búrky!D33:D36,"*V*")</f>
        <v>1</v>
      </c>
      <c r="L5" s="112">
        <f t="shared" si="1"/>
        <v>1</v>
      </c>
      <c r="M5" s="104">
        <f>COUNTIF('Január-December'!AA62:AA92,"*slnečný deň*")</f>
        <v>3</v>
      </c>
      <c r="N5" s="104">
        <f>COUNTIF('Január-December'!AA62:AA92,"*hmla*")</f>
        <v>9</v>
      </c>
      <c r="O5" s="381">
        <f>COUNTIF('Január-December'!AA62:AA92,"*0/8*")</f>
        <v>2</v>
      </c>
      <c r="P5" s="381">
        <f>COUNTIF('Január-December'!AA62:AA92,"*8/8*")</f>
        <v>12</v>
      </c>
      <c r="Q5" s="104">
        <f t="shared" si="0"/>
        <v>19</v>
      </c>
      <c r="R5" s="381">
        <f>COUNTIF('Január-December'!V62:V92,"*N*")</f>
        <v>7</v>
      </c>
      <c r="S5" s="381">
        <f>COUNTIF('Január-December'!V62:V92,"*Z*")</f>
        <v>12</v>
      </c>
      <c r="T5" s="104">
        <f>COUNTIF('Január-December'!V62:V92,"*D*")</f>
        <v>19</v>
      </c>
      <c r="U5" s="104">
        <f>COUNTIF('Január-December'!V62:V92,"*K*")</f>
        <v>0</v>
      </c>
      <c r="V5" s="104">
        <f>COUNTIF('Január-December'!V62:V92,"*S*")</f>
        <v>0</v>
      </c>
      <c r="W5" s="104">
        <f>COUNTIF('Január-December'!Z62:Z92,"&gt;0")</f>
        <v>0</v>
      </c>
      <c r="X5" s="104">
        <f>COUNTIF('Január-December'!AA62:AA92,"*SSP*")</f>
        <v>0</v>
      </c>
      <c r="Y5" s="104">
        <f>COUNTIF('Január-December'!AA62:AA92,"*NSP*")</f>
        <v>0</v>
      </c>
      <c r="Z5" s="104">
        <f>COUNTIF('Január-December'!AA62:AA92,"*poprašok*")</f>
        <v>0</v>
      </c>
    </row>
    <row r="6" spans="1:27" s="104" customFormat="1" x14ac:dyDescent="0.3">
      <c r="A6" s="89" t="s">
        <v>26</v>
      </c>
      <c r="B6" s="104">
        <f>COUNTIF('Január-December'!E93:E122,"&lt;=-10")</f>
        <v>0</v>
      </c>
      <c r="C6" s="104">
        <f>COUNTIF('Január-December'!E93:E122,"&lt;=0")</f>
        <v>0</v>
      </c>
      <c r="D6" s="104">
        <f>COUNTIF('Január-December'!F93:F122,"&lt;=0")</f>
        <v>6</v>
      </c>
      <c r="E6" s="104">
        <f>COUNTIF('Január-December'!E93:E122,"&gt;="&amp;25)</f>
        <v>1</v>
      </c>
      <c r="F6" s="104">
        <f>COUNTIF('Január-December'!E93:E122,"&gt;=30")</f>
        <v>0</v>
      </c>
      <c r="G6" s="104">
        <f>COUNTIF('Január-December'!AA93:AA122,"*tropická noc*")</f>
        <v>0</v>
      </c>
      <c r="H6" s="104">
        <f>COUNTIF(búrky!D48:D55,"*w*")</f>
        <v>3</v>
      </c>
      <c r="I6" s="104">
        <f>COUNTIF(búrky!D48:D55,"*P*")</f>
        <v>1</v>
      </c>
      <c r="J6" s="114">
        <f>COUNTIF(búrky!D48:D55,"*L*")</f>
        <v>1</v>
      </c>
      <c r="K6" s="110">
        <f>COUNTIF(búrky!D48:D55,"*V*")</f>
        <v>3</v>
      </c>
      <c r="L6" s="112">
        <f t="shared" si="1"/>
        <v>5</v>
      </c>
      <c r="M6" s="104">
        <f>COUNTIF('Január-December'!AA93:AA122,"*slnečný deň*")</f>
        <v>4</v>
      </c>
      <c r="N6" s="104">
        <f>COUNTIF('Január-December'!AA93:AA122,"*hmla*")</f>
        <v>1</v>
      </c>
      <c r="O6" s="381">
        <f>COUNTIF('Január-December'!AA93:AA122,"*0/8*")</f>
        <v>3</v>
      </c>
      <c r="P6" s="381">
        <f>COUNTIF('Január-December'!AA93:AA122,"*8/8*")</f>
        <v>9</v>
      </c>
      <c r="Q6" s="104">
        <f t="shared" si="0"/>
        <v>22</v>
      </c>
      <c r="R6" s="381">
        <f>COUNTIF('Január-December'!V93:V122,"*N*")</f>
        <v>6</v>
      </c>
      <c r="S6" s="381">
        <f>COUNTIF('Január-December'!V93:V122,"*Z*")</f>
        <v>16</v>
      </c>
      <c r="T6" s="104">
        <f>COUNTIF('Január-December'!V93:V122,"*D*")</f>
        <v>21</v>
      </c>
      <c r="U6" s="104">
        <f>COUNTIF('Január-December'!V93:V122,"*K*")</f>
        <v>1</v>
      </c>
      <c r="V6" s="104">
        <f>COUNTIF('Január-December'!V93:V122,"*S*")</f>
        <v>1</v>
      </c>
      <c r="W6" s="104">
        <f>COUNTIF('Január-December'!Z93:Z122,"&gt;0")</f>
        <v>0</v>
      </c>
      <c r="X6" s="104">
        <f>COUNTIF('Január-December'!AA93:AA122,"*SSP*")</f>
        <v>0</v>
      </c>
      <c r="Y6" s="104">
        <f>COUNTIF('Január-December'!AA93:AA122,"*NSP*")</f>
        <v>0</v>
      </c>
      <c r="Z6" s="104">
        <f>COUNTIF('Január-December'!AA93:AA122,"*poprašok*")</f>
        <v>0</v>
      </c>
    </row>
    <row r="7" spans="1:27" s="104" customFormat="1" x14ac:dyDescent="0.3">
      <c r="A7" s="89" t="s">
        <v>27</v>
      </c>
      <c r="B7" s="104">
        <f>COUNTIF('Január-December'!E123:E153,"&lt;=-10")</f>
        <v>0</v>
      </c>
      <c r="C7" s="104">
        <f>COUNTIF('Január-December'!E123:E153,"&lt;=0")</f>
        <v>0</v>
      </c>
      <c r="D7" s="104">
        <f>COUNTIF('Január-December'!F123:F153,"&lt;=0")</f>
        <v>3</v>
      </c>
      <c r="E7" s="104">
        <f>COUNTIF('Január-December'!E123:E153,"&gt;="&amp;25)</f>
        <v>11</v>
      </c>
      <c r="F7" s="104">
        <f>COUNTIF('Január-December'!E123:E153,"&gt;=30")</f>
        <v>0</v>
      </c>
      <c r="G7" s="104">
        <f>COUNTIF('Január-December'!AA123:AA153,"*tropická noc*")</f>
        <v>0</v>
      </c>
      <c r="H7" s="104">
        <f>COUNTIF(búrky!D67:D78,"*w*")</f>
        <v>9</v>
      </c>
      <c r="I7" s="104">
        <f>COUNTIF(búrky!D67:D78,"*P*")</f>
        <v>3</v>
      </c>
      <c r="J7" s="114">
        <f>COUNTIF(búrky!D67:D78,"*L*")</f>
        <v>5</v>
      </c>
      <c r="K7" s="110">
        <f>COUNTIF(búrky!D67:D78,"*V*")</f>
        <v>2</v>
      </c>
      <c r="L7" s="112">
        <f t="shared" si="1"/>
        <v>10</v>
      </c>
      <c r="M7" s="104">
        <f>COUNTIF('Január-December'!AA123:AA153,"*slnečný deň*")</f>
        <v>4</v>
      </c>
      <c r="N7" s="104">
        <f>COUNTIF('Január-December'!AA123:AA153,"*hmla*")</f>
        <v>3</v>
      </c>
      <c r="O7" s="381">
        <f>COUNTIF('Január-December'!AA123:AA153,"*0/8*")</f>
        <v>2</v>
      </c>
      <c r="P7" s="381">
        <f>COUNTIF('Január-December'!AA123:AA153,"*8/8*")</f>
        <v>0</v>
      </c>
      <c r="Q7" s="104">
        <f t="shared" si="0"/>
        <v>14</v>
      </c>
      <c r="R7" s="381">
        <f>COUNTIF('Január-December'!V123:V153,"*N*")</f>
        <v>1</v>
      </c>
      <c r="S7" s="381">
        <f>COUNTIF('Január-December'!V123:V153,"*Z*")</f>
        <v>13</v>
      </c>
      <c r="T7" s="104">
        <f>COUNTIF('Január-December'!V123:V153,"*D*")</f>
        <v>14</v>
      </c>
      <c r="U7" s="104">
        <f>COUNTIF('Január-December'!V123:V153,"*K*")</f>
        <v>0</v>
      </c>
      <c r="V7" s="104">
        <f>COUNTIF('Január-December'!V123:V153,"*S*")</f>
        <v>0</v>
      </c>
      <c r="W7" s="104">
        <f>COUNTIF('Január-December'!Z123:Z153,"&gt;0")</f>
        <v>0</v>
      </c>
      <c r="X7" s="104">
        <f>COUNTIF('Január-December'!AA123:AA153,"*SSP*")</f>
        <v>0</v>
      </c>
      <c r="Y7" s="104">
        <f>COUNTIF('Január-December'!AA123:AA153,"*NSP*")</f>
        <v>0</v>
      </c>
      <c r="Z7" s="104">
        <f>COUNTIF('Január-December'!AA123:AA153,"*poprašok*")</f>
        <v>0</v>
      </c>
    </row>
    <row r="8" spans="1:27" s="104" customFormat="1" x14ac:dyDescent="0.3">
      <c r="A8" s="89" t="s">
        <v>28</v>
      </c>
      <c r="B8" s="104">
        <f>COUNTIF('Január-December'!E154:E183,"&lt;=-10")</f>
        <v>0</v>
      </c>
      <c r="C8" s="104">
        <f>COUNTIF('Január-December'!E154:E183,"&lt;=0")</f>
        <v>0</v>
      </c>
      <c r="D8" s="104">
        <f>COUNTIF('Január-December'!F154:F183,"&lt;=0")</f>
        <v>0</v>
      </c>
      <c r="E8" s="104">
        <f>COUNTIF('Január-December'!E154:E183,"&gt;="&amp;25)</f>
        <v>26</v>
      </c>
      <c r="F8" s="104">
        <f>COUNTIF('Január-December'!E154:E183,"&gt;=30")</f>
        <v>5</v>
      </c>
      <c r="G8" s="104">
        <f>COUNTIF('Január-December'!AA154:AA183,"*tropická noc*")</f>
        <v>0</v>
      </c>
      <c r="H8" s="104">
        <f>COUNTIF(búrky!D90:D103,"*w*")</f>
        <v>8</v>
      </c>
      <c r="I8" s="104">
        <f>COUNTIF(búrky!D90:D103,"*P*")</f>
        <v>7</v>
      </c>
      <c r="J8" s="114">
        <f>COUNTIF(búrky!D90:D103,"*L*")</f>
        <v>3</v>
      </c>
      <c r="K8" s="110">
        <f>COUNTIF(búrky!D90:D103,"*V*")</f>
        <v>2</v>
      </c>
      <c r="L8" s="112">
        <f t="shared" si="1"/>
        <v>12</v>
      </c>
      <c r="M8" s="104">
        <f>COUNTIF('Január-December'!AA154:AA183,"*slnečný deň*")</f>
        <v>6</v>
      </c>
      <c r="N8" s="104">
        <f>COUNTIF('Január-December'!AA154:AA183,"*hmla*")</f>
        <v>4</v>
      </c>
      <c r="O8" s="381">
        <f>COUNTIF('Január-December'!AA154:AA183,"*0/8*")</f>
        <v>3</v>
      </c>
      <c r="P8" s="381">
        <f>COUNTIF('Január-December'!AA154:AA183,"*8/8*")</f>
        <v>0</v>
      </c>
      <c r="Q8" s="104">
        <f t="shared" si="0"/>
        <v>13</v>
      </c>
      <c r="R8" s="381">
        <f>COUNTIF('Január-December'!V154:V183,"*N*")</f>
        <v>2</v>
      </c>
      <c r="S8" s="381">
        <f>COUNTIF('Január-December'!V154:V183,"*Z*")</f>
        <v>11</v>
      </c>
      <c r="T8" s="104">
        <f>COUNTIF('Január-December'!V154:V183,"*D*")</f>
        <v>13</v>
      </c>
      <c r="U8" s="104">
        <f>COUNTIF('Január-December'!V154:V183,"*K*")</f>
        <v>0</v>
      </c>
      <c r="V8" s="104">
        <f>COUNTIF('Január-December'!V154:V183,"*S*")</f>
        <v>0</v>
      </c>
      <c r="W8" s="104">
        <f>COUNTIF('Január-December'!Z154:Z183,"&gt;0")</f>
        <v>0</v>
      </c>
      <c r="X8" s="104">
        <f>COUNTIF('Január-December'!AA154:AA183,"*SSP*")</f>
        <v>0</v>
      </c>
      <c r="Y8" s="104">
        <f>COUNTIF('Január-December'!AA154:AA183,"*NSP*")</f>
        <v>0</v>
      </c>
      <c r="Z8" s="104">
        <f>COUNTIF('Január-December'!AA154:AA183,"*poprašok*")</f>
        <v>0</v>
      </c>
    </row>
    <row r="9" spans="1:27" s="104" customFormat="1" x14ac:dyDescent="0.3">
      <c r="A9" s="89" t="s">
        <v>29</v>
      </c>
      <c r="B9" s="104">
        <f>COUNTIF('Január-December'!E184:E214,"&lt;=-10")</f>
        <v>0</v>
      </c>
      <c r="C9" s="104">
        <f>COUNTIF('Január-December'!E184:E214,"&lt;=0")</f>
        <v>0</v>
      </c>
      <c r="D9" s="104">
        <f>COUNTIF('Január-December'!F184:F214,"&lt;=0")</f>
        <v>0</v>
      </c>
      <c r="E9" s="104">
        <f>COUNTIF('Január-December'!E184:E214,"&gt;="&amp;25)</f>
        <v>22</v>
      </c>
      <c r="F9" s="104">
        <f>COUNTIF('Január-December'!E184:E214,"&gt;=30")</f>
        <v>9</v>
      </c>
      <c r="G9" s="104">
        <f>COUNTIF('Január-December'!AA184:AA214,"*tropická noc*")</f>
        <v>0</v>
      </c>
      <c r="H9" s="104">
        <f>COUNTIF(búrky!D115:D127,"*w*")</f>
        <v>8</v>
      </c>
      <c r="I9" s="104">
        <f>COUNTIF(búrky!D115:D127,"*P*")</f>
        <v>5</v>
      </c>
      <c r="J9" s="114">
        <f>COUNTIF(búrky!D115:D127,"*L*")</f>
        <v>2</v>
      </c>
      <c r="K9" s="110">
        <f>COUNTIF(búrky!D115:D127,"*V*")</f>
        <v>4</v>
      </c>
      <c r="L9" s="112">
        <f t="shared" si="1"/>
        <v>11</v>
      </c>
      <c r="M9" s="104">
        <f>COUNTIF('Január-December'!AA184:AA214,"*slnečný deň*")</f>
        <v>3</v>
      </c>
      <c r="N9" s="104">
        <f>COUNTIF('Január-December'!AA184:AA214,"*hmla*")</f>
        <v>9</v>
      </c>
      <c r="O9" s="381">
        <f>COUNTIF('Január-December'!AA184:AA214,"*0/8*")</f>
        <v>0</v>
      </c>
      <c r="P9" s="381">
        <f>COUNTIF('Január-December'!AA184:AA214,"*8/8*")</f>
        <v>1</v>
      </c>
      <c r="Q9" s="104">
        <f t="shared" si="0"/>
        <v>21</v>
      </c>
      <c r="R9" s="381">
        <f>COUNTIF('Január-December'!V184:V214,"*N*")</f>
        <v>6</v>
      </c>
      <c r="S9" s="381">
        <f>COUNTIF('Január-December'!V184:V214,"*Z*")</f>
        <v>15</v>
      </c>
      <c r="T9" s="104">
        <f>COUNTIF('Január-December'!V184:V214,"*D*")</f>
        <v>21</v>
      </c>
      <c r="U9" s="104">
        <f>COUNTIF('Január-December'!V184:V214,"*K*")</f>
        <v>0</v>
      </c>
      <c r="V9" s="104">
        <f>COUNTIF('Január-December'!V184:V214,"*S*")</f>
        <v>0</v>
      </c>
      <c r="W9" s="104">
        <f>COUNTIF('Január-December'!Z184:Z214,"&gt;0")</f>
        <v>0</v>
      </c>
      <c r="X9" s="104">
        <f>COUNTIF('Január-December'!AA184:AA214,"*SSP*")</f>
        <v>0</v>
      </c>
      <c r="Y9" s="104">
        <f>COUNTIF('Január-December'!AA184:AA214,"*NSP*")</f>
        <v>0</v>
      </c>
      <c r="Z9" s="104">
        <f>COUNTIF('Január-December'!AA184:AA214,"*poprašok*")</f>
        <v>0</v>
      </c>
    </row>
    <row r="10" spans="1:27" s="104" customFormat="1" x14ac:dyDescent="0.3">
      <c r="A10" s="89" t="s">
        <v>30</v>
      </c>
      <c r="B10" s="104">
        <f>COUNTIF('Január-December'!E215:E245,"&lt;=-10")</f>
        <v>0</v>
      </c>
      <c r="C10" s="104">
        <f>COUNTIF('Január-December'!E215:E245,"&lt;=0")</f>
        <v>0</v>
      </c>
      <c r="D10" s="104">
        <f>COUNTIF('Január-December'!F215:F245,"&lt;=0")</f>
        <v>0</v>
      </c>
      <c r="E10" s="104">
        <f>COUNTIF('Január-December'!E215:E245,"&gt;="&amp;25)</f>
        <v>26</v>
      </c>
      <c r="F10" s="104">
        <f>COUNTIF('Január-December'!E215:E245,"&gt;=30")</f>
        <v>16</v>
      </c>
      <c r="G10" s="104">
        <f>COUNTIF('Január-December'!AA215:AA245,"*tropická noc*")</f>
        <v>2</v>
      </c>
      <c r="H10" s="104">
        <f>COUNTIF(búrky!D139:D148,"*w*")</f>
        <v>7</v>
      </c>
      <c r="I10" s="104">
        <f>COUNTIF(búrky!D139:D148,"*P*")</f>
        <v>4</v>
      </c>
      <c r="J10" s="114">
        <f>COUNTIF(búrky!D139:D148,"*L*")</f>
        <v>0</v>
      </c>
      <c r="K10" s="110">
        <f>COUNTIF(búrky!D139:D148,"*V*")</f>
        <v>3</v>
      </c>
      <c r="L10" s="112">
        <f t="shared" si="1"/>
        <v>7</v>
      </c>
      <c r="M10" s="104">
        <f>COUNTIF('Január-December'!AA215:AA245,"*slnečný deň*")</f>
        <v>11</v>
      </c>
      <c r="N10" s="104">
        <f>COUNTIF('Január-December'!AA215:AA245,"*hmla*")</f>
        <v>12</v>
      </c>
      <c r="O10" s="381">
        <f>COUNTIF('Január-December'!AA215:AA245,"*0/8*")</f>
        <v>2</v>
      </c>
      <c r="P10" s="381">
        <f>COUNTIF('Január-December'!AA215:AA245,"*8/8*")</f>
        <v>2</v>
      </c>
      <c r="Q10" s="104">
        <f t="shared" si="0"/>
        <v>10</v>
      </c>
      <c r="R10" s="381">
        <f>COUNTIF('Január-December'!V215:V245,"*N*")</f>
        <v>3</v>
      </c>
      <c r="S10" s="381">
        <f>COUNTIF('Január-December'!V215:V245,"*Z*")</f>
        <v>7</v>
      </c>
      <c r="T10" s="104">
        <f>COUNTIF('Január-December'!V215:V245,"*D*")</f>
        <v>10</v>
      </c>
      <c r="U10" s="104">
        <f>COUNTIF('Január-December'!V215:V245,"*K*")</f>
        <v>1</v>
      </c>
      <c r="V10" s="104">
        <f>COUNTIF('Január-December'!V215:V245,"*S*")</f>
        <v>0</v>
      </c>
      <c r="W10" s="104">
        <f>COUNTIF('Január-December'!Z215:Z245,"&gt;0")</f>
        <v>0</v>
      </c>
      <c r="X10" s="104">
        <f>COUNTIF('Január-December'!AA215:AA245,"*SSP*")</f>
        <v>0</v>
      </c>
      <c r="Y10" s="104">
        <f>COUNTIF('Január-December'!AA215:AA245,"*NSP*")</f>
        <v>0</v>
      </c>
      <c r="Z10" s="104">
        <f>COUNTIF('Január-December'!AA215:AA245,"*poprašok*")</f>
        <v>0</v>
      </c>
    </row>
    <row r="11" spans="1:27" s="104" customFormat="1" ht="15" customHeight="1" x14ac:dyDescent="0.3">
      <c r="A11" s="89" t="s">
        <v>31</v>
      </c>
      <c r="B11" s="104">
        <f>COUNTIF('Január-December'!E246:E275,"&lt;=-10")</f>
        <v>0</v>
      </c>
      <c r="C11" s="104">
        <f>COUNTIF('Január-December'!E246:E275,"&lt;=0")</f>
        <v>0</v>
      </c>
      <c r="D11" s="104">
        <f>COUNTIF('Január-December'!F246:F275,"&lt;=0")</f>
        <v>0</v>
      </c>
      <c r="E11" s="104">
        <f>COUNTIF('Január-December'!E246:E275,"&gt;="&amp;25)</f>
        <v>4</v>
      </c>
      <c r="F11" s="104">
        <f>COUNTIF('Január-December'!E246:E275,"&gt;=30")</f>
        <v>1</v>
      </c>
      <c r="G11" s="104">
        <f>COUNTIF('Január-December'!AA246:AA275,"*tropická noc*")</f>
        <v>0</v>
      </c>
      <c r="H11" s="104">
        <f>COUNTIF(búrky!D161:D164,"*w*")</f>
        <v>2</v>
      </c>
      <c r="I11" s="104">
        <f>COUNTIF(búrky!D161:D164,"*P*")</f>
        <v>0</v>
      </c>
      <c r="J11" s="114">
        <f>COUNTIF(búrky!D161:D164,"*L*")</f>
        <v>0</v>
      </c>
      <c r="K11" s="110">
        <f>COUNTIF(búrky!D161:D164,"*V*")</f>
        <v>2</v>
      </c>
      <c r="L11" s="112">
        <f t="shared" si="1"/>
        <v>2</v>
      </c>
      <c r="M11" s="104">
        <f>COUNTIF('Január-December'!AA246:AA275,"*slnečný deň*")</f>
        <v>5</v>
      </c>
      <c r="N11" s="104">
        <f>COUNTIF('Január-December'!AA246:AA275,"*hmla*")</f>
        <v>9</v>
      </c>
      <c r="O11" s="381">
        <f>COUNTIF('Január-December'!AA246:AA275,"*0/8*")</f>
        <v>0</v>
      </c>
      <c r="P11" s="381">
        <f>COUNTIF('Január-December'!AA246:AA275,"*8/8*")</f>
        <v>9</v>
      </c>
      <c r="Q11" s="104">
        <f t="shared" si="0"/>
        <v>17</v>
      </c>
      <c r="R11" s="381">
        <f>COUNTIF('Január-December'!V246:V275,"*N*")</f>
        <v>1</v>
      </c>
      <c r="S11" s="381">
        <f>COUNTIF('Január-December'!V246:V275,"*Z*")</f>
        <v>16</v>
      </c>
      <c r="T11" s="104">
        <f>COUNTIF('Január-December'!V246:V275,"*D*")</f>
        <v>17</v>
      </c>
      <c r="U11" s="104">
        <f>COUNTIF('Január-December'!V246:V275,"*K*")</f>
        <v>0</v>
      </c>
      <c r="V11" s="104">
        <f>COUNTIF('Január-December'!V246:V275,"*S*")</f>
        <v>0</v>
      </c>
      <c r="W11" s="104">
        <f>COUNTIF('Január-December'!Z246:Z275,"&gt;0")</f>
        <v>0</v>
      </c>
      <c r="X11" s="104">
        <f>COUNTIF('Január-December'!AA246:AA275,"*SSP*")</f>
        <v>0</v>
      </c>
      <c r="Y11" s="104">
        <f>COUNTIF('Január-December'!AA246:AA275,"*NSP*")</f>
        <v>0</v>
      </c>
      <c r="Z11" s="104">
        <f>COUNTIF('Január-December'!AA246:AA275,"*poprašok*")</f>
        <v>0</v>
      </c>
    </row>
    <row r="12" spans="1:27" s="104" customFormat="1" ht="15" customHeight="1" x14ac:dyDescent="0.3">
      <c r="A12" s="89" t="s">
        <v>32</v>
      </c>
      <c r="B12" s="104">
        <f>COUNTIF('Január-December'!E276:E306,"&lt;=-10")</f>
        <v>0</v>
      </c>
      <c r="C12" s="104">
        <f>COUNTIF('Január-December'!E276:E306,"&lt;=0")</f>
        <v>0</v>
      </c>
      <c r="D12" s="104">
        <f>COUNTIF('Január-December'!F276:F306,"&lt;=0")</f>
        <v>2</v>
      </c>
      <c r="E12" s="104">
        <f>COUNTIF('Január-December'!E276:E306,"&gt;="&amp;25)</f>
        <v>0</v>
      </c>
      <c r="F12" s="104">
        <f>COUNTIF('Január-December'!E276:E306,"&gt;=30")</f>
        <v>0</v>
      </c>
      <c r="G12" s="104">
        <f>COUNTIF('Január-December'!AA276:AA306,"*tropická noc*")</f>
        <v>0</v>
      </c>
      <c r="H12" s="104">
        <f>COUNTIF(búrky!D177:D179,"*w*")</f>
        <v>0</v>
      </c>
      <c r="I12" s="104">
        <f>COUNTIF(búrky!D177:D179,"*P*")</f>
        <v>0</v>
      </c>
      <c r="J12" s="114">
        <f>COUNTIF(búrky!D177:D179,"*L*")</f>
        <v>0</v>
      </c>
      <c r="K12" s="110">
        <f>COUNTIF(búrky!D177:D179,"*V*")</f>
        <v>0</v>
      </c>
      <c r="L12" s="112">
        <f t="shared" si="1"/>
        <v>0</v>
      </c>
      <c r="M12" s="104">
        <f>COUNTIF('Január-December'!AA276:AA306,"*slnečný deň*")</f>
        <v>6</v>
      </c>
      <c r="N12" s="104">
        <f>COUNTIF('Január-December'!AA276:AA306,"*hmla*")</f>
        <v>15</v>
      </c>
      <c r="O12" s="381">
        <f>COUNTIF('Január-December'!AA276:AA306,"*0/8*")</f>
        <v>0</v>
      </c>
      <c r="P12" s="381">
        <f>COUNTIF('Január-December'!AA276:AA306,"*8/8*")</f>
        <v>5</v>
      </c>
      <c r="Q12" s="104">
        <f t="shared" si="0"/>
        <v>19</v>
      </c>
      <c r="R12" s="381">
        <f>COUNTIF('Január-December'!V276:V306,"*N*")</f>
        <v>3</v>
      </c>
      <c r="S12" s="381">
        <f>COUNTIF('Január-December'!V276:V306,"*Z*")</f>
        <v>16</v>
      </c>
      <c r="T12" s="104">
        <f>COUNTIF('Január-December'!V276:V306,"*D*")</f>
        <v>17</v>
      </c>
      <c r="U12" s="104">
        <f>COUNTIF('Január-December'!V276:V306,"*K*")</f>
        <v>0</v>
      </c>
      <c r="V12" s="104">
        <f>COUNTIF('Január-December'!V276:V306,"*S*")</f>
        <v>2</v>
      </c>
      <c r="W12" s="104">
        <f>COUNTIF('Január-December'!Z276:Z306,"&gt;0")</f>
        <v>0</v>
      </c>
      <c r="X12" s="104">
        <f>COUNTIF('Január-December'!AA276:AA306,"*SSP*")</f>
        <v>0</v>
      </c>
      <c r="Y12" s="104">
        <f>COUNTIF('Január-December'!AA276:AA306,"*NSP*")</f>
        <v>0</v>
      </c>
      <c r="Z12" s="104">
        <f>COUNTIF('Január-December'!AA276:AA306,"*poprašok*")</f>
        <v>0</v>
      </c>
    </row>
    <row r="13" spans="1:27" s="104" customFormat="1" x14ac:dyDescent="0.3">
      <c r="A13" s="89" t="s">
        <v>33</v>
      </c>
      <c r="B13" s="104">
        <f>COUNTIF('Január-December'!E307:E336,"&lt;=-10")</f>
        <v>0</v>
      </c>
      <c r="C13" s="104">
        <f>COUNTIF('Január-December'!E307:E336,"&lt;=0")</f>
        <v>0</v>
      </c>
      <c r="D13" s="104">
        <f>COUNTIF('Január-December'!F307:F336,"&lt;=0")</f>
        <v>10</v>
      </c>
      <c r="E13" s="104">
        <f>COUNTIF('Január-December'!E307:E336,"&gt;="&amp;25)</f>
        <v>0</v>
      </c>
      <c r="F13" s="104">
        <f>COUNTIF('Január-December'!E307:E336,"&gt;=30")</f>
        <v>0</v>
      </c>
      <c r="G13" s="104">
        <f>COUNTIF('Január-December'!AA307:AA336,"*tropická noc*")</f>
        <v>0</v>
      </c>
      <c r="H13" s="104">
        <f>COUNTIF(búrky!D192:D194,"*w*")</f>
        <v>0</v>
      </c>
      <c r="I13" s="104">
        <f>COUNTIF(búrky!D192:D194,"*P*")</f>
        <v>0</v>
      </c>
      <c r="J13" s="114">
        <f>COUNTIF(búrky!D192:D194,"*L*")</f>
        <v>0</v>
      </c>
      <c r="K13" s="110">
        <f>COUNTIF(búrky!D192:D194,"*V*")</f>
        <v>0</v>
      </c>
      <c r="L13" s="112">
        <f t="shared" si="1"/>
        <v>0</v>
      </c>
      <c r="M13" s="104">
        <f>COUNTIF('Január-December'!AA307:AA336,"*slnečný deň*")</f>
        <v>4</v>
      </c>
      <c r="N13" s="104">
        <f>COUNTIF('Január-December'!AA307:AA336,"*hmla*")</f>
        <v>12</v>
      </c>
      <c r="O13" s="381">
        <f>COUNTIF('Január-December'!AA307:AA336,"*0/8*")</f>
        <v>0</v>
      </c>
      <c r="P13" s="381">
        <f>COUNTIF('Január-December'!AA307:AA336,"*8/8*")</f>
        <v>17</v>
      </c>
      <c r="Q13" s="104">
        <f t="shared" si="0"/>
        <v>20</v>
      </c>
      <c r="R13" s="381">
        <f>COUNTIF('Január-December'!V307:V336,"*N*")</f>
        <v>5</v>
      </c>
      <c r="S13" s="381">
        <f>COUNTIF('Január-December'!V307:V336,"*Z*")</f>
        <v>15</v>
      </c>
      <c r="T13" s="104">
        <f>COUNTIF('Január-December'!V307:V336,"*D*")</f>
        <v>20</v>
      </c>
      <c r="U13" s="104">
        <f>COUNTIF('Január-December'!V307:V336,"*K*")</f>
        <v>0</v>
      </c>
      <c r="V13" s="104">
        <f>COUNTIF('Január-December'!V307:V336,"*S*")</f>
        <v>5</v>
      </c>
      <c r="W13" s="104">
        <f>COUNTIF('Január-December'!Z307:Z336,"&gt;0")</f>
        <v>2</v>
      </c>
      <c r="X13" s="104">
        <f>COUNTIF('Január-December'!AA307:AA336,"*SSP*")</f>
        <v>0</v>
      </c>
      <c r="Y13" s="104">
        <f>COUNTIF('Január-December'!AA307:AA336,"*NSP*")</f>
        <v>0</v>
      </c>
      <c r="Z13" s="104">
        <f>COUNTIF('Január-December'!AA307:AA336,"*poprašok*")</f>
        <v>2</v>
      </c>
    </row>
    <row r="14" spans="1:27" s="106" customFormat="1" ht="15" thickBot="1" x14ac:dyDescent="0.35">
      <c r="A14" s="105" t="s">
        <v>34</v>
      </c>
      <c r="B14" s="106">
        <f>COUNTIF('Január-December'!E337:E367,"&lt;=-10")</f>
        <v>0</v>
      </c>
      <c r="C14" s="106">
        <f>COUNTIF('Január-December'!E337:E367,"&lt;=0")</f>
        <v>2</v>
      </c>
      <c r="D14" s="106">
        <f>COUNTIF('Január-December'!F337:F367,"&lt;=0")</f>
        <v>19</v>
      </c>
      <c r="E14" s="106">
        <f>COUNTIF('Január-December'!E337:E367,"&gt;="&amp;25)</f>
        <v>0</v>
      </c>
      <c r="F14" s="106">
        <f>COUNTIF('Január-December'!E337:E367,"&gt;=30")</f>
        <v>0</v>
      </c>
      <c r="G14" s="106">
        <f>COUNTIF('Január-December'!AA337:AA367,"*tropická noc*")</f>
        <v>0</v>
      </c>
      <c r="H14" s="106">
        <f>COUNTIF(búrky!D207:D209,"*w*")</f>
        <v>0</v>
      </c>
      <c r="I14" s="106">
        <f>COUNTIF(búrky!D207:D209,"*P*")</f>
        <v>0</v>
      </c>
      <c r="J14" s="358">
        <f>COUNTIF(búrky!D207:D209,"*L*")</f>
        <v>0</v>
      </c>
      <c r="K14" s="355">
        <f>COUNTIF(búrky!D207:D209,"*V*")</f>
        <v>0</v>
      </c>
      <c r="L14" s="112">
        <f t="shared" si="1"/>
        <v>0</v>
      </c>
      <c r="M14" s="106">
        <f>COUNTIF('Január-December'!AA337:AA367,"*slnečný deň*")</f>
        <v>0</v>
      </c>
      <c r="N14" s="106">
        <f>COUNTIF('Január-December'!AA337:AA367,"*hmla*")</f>
        <v>7</v>
      </c>
      <c r="O14" s="382">
        <f>COUNTIF('Január-December'!AA337:AA367,"*0/8*")</f>
        <v>0</v>
      </c>
      <c r="P14" s="382">
        <f>COUNTIF('Január-December'!AA337:AA367,"*8/8*")</f>
        <v>20</v>
      </c>
      <c r="Q14" s="106">
        <f t="shared" si="0"/>
        <v>21</v>
      </c>
      <c r="R14" s="382">
        <f>COUNTIF('Január-December'!V337:V367,"*N*")</f>
        <v>2</v>
      </c>
      <c r="S14" s="382">
        <f>COUNTIF('Január-December'!V337:V367,"*Z*")</f>
        <v>19</v>
      </c>
      <c r="T14" s="106">
        <f>COUNTIF('Január-December'!V337:V367,"*D*")</f>
        <v>11</v>
      </c>
      <c r="U14" s="106">
        <f>COUNTIF('Január-December'!V337:V367,"*K*")</f>
        <v>0</v>
      </c>
      <c r="V14" s="106">
        <f>COUNTIF('Január-December'!V337:V367,"*S*")</f>
        <v>14</v>
      </c>
      <c r="W14" s="106">
        <f>COUNTIF('Január-December'!Z337:Z367,"&gt;0")</f>
        <v>16</v>
      </c>
      <c r="X14" s="106">
        <f>COUNTIF('Január-December'!AA337:AA367,"*SSP*")</f>
        <v>12</v>
      </c>
      <c r="Y14" s="106">
        <f>COUNTIF('Január-December'!AA337:AA367,"*NSP*")</f>
        <v>7</v>
      </c>
      <c r="Z14" s="106">
        <f>COUNTIF('Január-December'!AA337:AA367,"*poprašok*")</f>
        <v>2</v>
      </c>
    </row>
    <row r="15" spans="1:27" s="108" customFormat="1" ht="16.2" thickBot="1" x14ac:dyDescent="0.35">
      <c r="A15" s="107">
        <v>2017</v>
      </c>
      <c r="B15" s="359">
        <f t="shared" ref="B15:Z15" si="2">SUM(B3:B14)</f>
        <v>1</v>
      </c>
      <c r="C15" s="108">
        <f t="shared" si="2"/>
        <v>30</v>
      </c>
      <c r="D15" s="108">
        <f t="shared" si="2"/>
        <v>104</v>
      </c>
      <c r="E15" s="108">
        <f t="shared" si="2"/>
        <v>90</v>
      </c>
      <c r="F15" s="108">
        <f t="shared" si="2"/>
        <v>31</v>
      </c>
      <c r="G15" s="108">
        <f t="shared" si="2"/>
        <v>2</v>
      </c>
      <c r="H15" s="108">
        <f t="shared" si="2"/>
        <v>38</v>
      </c>
      <c r="I15" s="108">
        <f t="shared" si="2"/>
        <v>20</v>
      </c>
      <c r="J15" s="115">
        <f t="shared" si="2"/>
        <v>11</v>
      </c>
      <c r="K15" s="111">
        <f t="shared" si="2"/>
        <v>17</v>
      </c>
      <c r="L15" s="113">
        <f t="shared" si="2"/>
        <v>48</v>
      </c>
      <c r="M15" s="113">
        <f t="shared" si="2"/>
        <v>55</v>
      </c>
      <c r="N15" s="108">
        <f t="shared" si="2"/>
        <v>99</v>
      </c>
      <c r="O15" s="383">
        <f t="shared" si="2"/>
        <v>17</v>
      </c>
      <c r="P15" s="383">
        <f t="shared" si="2"/>
        <v>105</v>
      </c>
      <c r="Q15" s="108">
        <f t="shared" si="2"/>
        <v>209</v>
      </c>
      <c r="R15" s="383">
        <f t="shared" si="2"/>
        <v>47</v>
      </c>
      <c r="S15" s="383">
        <f t="shared" si="2"/>
        <v>162</v>
      </c>
      <c r="T15" s="108">
        <f t="shared" si="2"/>
        <v>175</v>
      </c>
      <c r="U15" s="108">
        <f t="shared" si="2"/>
        <v>2</v>
      </c>
      <c r="V15" s="108">
        <f t="shared" si="2"/>
        <v>47</v>
      </c>
      <c r="W15" s="108">
        <f t="shared" si="2"/>
        <v>71</v>
      </c>
      <c r="X15" s="108">
        <f t="shared" si="2"/>
        <v>46</v>
      </c>
      <c r="Y15" s="115">
        <f t="shared" si="2"/>
        <v>29</v>
      </c>
      <c r="Z15" s="362">
        <f t="shared" si="2"/>
        <v>4</v>
      </c>
      <c r="AA15" s="357"/>
    </row>
  </sheetData>
  <mergeCells count="6">
    <mergeCell ref="M1:P1"/>
    <mergeCell ref="Q1:V1"/>
    <mergeCell ref="W1:Z1"/>
    <mergeCell ref="A1:A2"/>
    <mergeCell ref="B1:G1"/>
    <mergeCell ref="H1:L1"/>
  </mergeCells>
  <conditionalFormatting sqref="B3:X14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Z3:Z14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Y3:Y14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ignoredErrors>
    <ignoredError sqref="W3:W14 B3:G14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2017</vt:lpstr>
      <vt:lpstr>2017 dni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2018-01-02T17:25:55Z</dcterms:modified>
</cp:coreProperties>
</file>